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olf\Downloads\"/>
    </mc:Choice>
  </mc:AlternateContent>
  <xr:revisionPtr revIDLastSave="0" documentId="8_{26ADACA7-C7AD-4322-9B5D-E1846DDD5964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Sportstättenförderung" sheetId="1" r:id="rId1"/>
    <sheet name="Wertebereiche" sheetId="2" state="hidden" r:id="rId2"/>
  </sheets>
  <definedNames>
    <definedName name="Behindertengerecht">Sportstättenförderung!#REF!</definedName>
    <definedName name="_xlnm.Print_Area" localSheetId="0">Sportstättenförderung!$A:$C</definedName>
    <definedName name="Einreichung">Sportstättenförderung!#REF!</definedName>
    <definedName name="Kabinen">Sportstättenförderung!#REF!</definedName>
    <definedName name="Spielfelder">Sportstättenförderung!#REF!</definedName>
    <definedName name="Spielfelderweiterung">Sportstättenförderung!$A$237</definedName>
    <definedName name="Tribüne">Sportstättenförderung!#REF!</definedName>
    <definedName name="Übersicht">Sportstättenförderung!#REF!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9" i="1" l="1"/>
  <c r="C55" i="1" s="1"/>
  <c r="B209" i="1"/>
  <c r="C54" i="1" s="1"/>
  <c r="C245" i="1"/>
  <c r="C25" i="1"/>
  <c r="E225" i="1"/>
  <c r="E203" i="1"/>
  <c r="E183" i="1"/>
  <c r="E168" i="1"/>
  <c r="E27" i="1"/>
  <c r="E26" i="1"/>
  <c r="E24" i="1"/>
  <c r="E23" i="1"/>
  <c r="E22" i="1"/>
  <c r="E17" i="1"/>
  <c r="E15" i="1"/>
  <c r="E11" i="1"/>
  <c r="E10" i="1"/>
  <c r="E9" i="1"/>
  <c r="E8" i="1"/>
  <c r="E7" i="1"/>
  <c r="E6" i="1"/>
  <c r="E5" i="1"/>
  <c r="E4" i="1"/>
  <c r="C156" i="1"/>
  <c r="B156" i="1"/>
  <c r="C231" i="1"/>
  <c r="C57" i="1" s="1"/>
  <c r="C189" i="1"/>
  <c r="C53" i="1" s="1"/>
  <c r="B189" i="1"/>
  <c r="C52" i="1" s="1"/>
  <c r="A58" i="1" l="1"/>
  <c r="A60" i="1"/>
  <c r="B231" i="1"/>
  <c r="C56" i="1" s="1"/>
  <c r="C172" i="1"/>
  <c r="C59" i="1" s="1"/>
  <c r="B36" i="1"/>
  <c r="B172" i="1"/>
  <c r="C58" i="1" s="1"/>
  <c r="C141" i="1"/>
  <c r="C48" i="1" s="1"/>
  <c r="C140" i="1"/>
  <c r="C47" i="1" s="1"/>
  <c r="C139" i="1"/>
  <c r="C46" i="1" s="1"/>
  <c r="C51" i="1"/>
  <c r="C50" i="1"/>
  <c r="C128" i="1"/>
  <c r="C44" i="1" s="1"/>
  <c r="C117" i="1"/>
  <c r="C43" i="1" s="1"/>
  <c r="C98" i="1"/>
  <c r="E85" i="1" s="1"/>
  <c r="B103" i="1"/>
  <c r="C103" i="1" s="1"/>
  <c r="C105" i="1" s="1"/>
  <c r="C107" i="1" l="1"/>
  <c r="C42" i="1" s="1"/>
  <c r="C143" i="1"/>
  <c r="B105" i="1" l="1"/>
  <c r="B98" i="1"/>
  <c r="B107" i="1" s="1"/>
  <c r="C41" i="1" s="1"/>
  <c r="C60" i="1" l="1"/>
  <c r="C61" i="1" s="1"/>
</calcChain>
</file>

<file path=xl/sharedStrings.xml><?xml version="1.0" encoding="utf-8"?>
<sst xmlns="http://schemas.openxmlformats.org/spreadsheetml/2006/main" count="224" uniqueCount="143">
  <si>
    <t>Schiedsrichterkabine</t>
  </si>
  <si>
    <t>WC-Anlagen</t>
  </si>
  <si>
    <t>Dressenwaschraum</t>
  </si>
  <si>
    <t>Sanitätsraum</t>
  </si>
  <si>
    <t>Geräterraum</t>
  </si>
  <si>
    <t>Heizraum</t>
  </si>
  <si>
    <t>Platzwartraum</t>
  </si>
  <si>
    <t>m²</t>
  </si>
  <si>
    <t>Kabinenneubau inkl. Zubauten</t>
  </si>
  <si>
    <t>EUR / m²</t>
  </si>
  <si>
    <t>max. m²</t>
  </si>
  <si>
    <t>max. EUR</t>
  </si>
  <si>
    <t>Kabine 1</t>
  </si>
  <si>
    <t>Kabine 2</t>
  </si>
  <si>
    <t>Kabine 3</t>
  </si>
  <si>
    <t>Kabine 4</t>
  </si>
  <si>
    <t>Gesamt</t>
  </si>
  <si>
    <t xml:space="preserve">max. Förderung:  </t>
  </si>
  <si>
    <t>Behindertengerechte Sanitäranlagen</t>
  </si>
  <si>
    <t>Raumprogramm</t>
  </si>
  <si>
    <t>ja / nein</t>
  </si>
  <si>
    <t>ja</t>
  </si>
  <si>
    <t>nein</t>
  </si>
  <si>
    <t>Generalsanierung</t>
  </si>
  <si>
    <t>Alternativenergien</t>
  </si>
  <si>
    <t>Folgende Alternativenergieanlagen sind vorgesehen</t>
  </si>
  <si>
    <t>Neuerrichtung Spielfelder</t>
  </si>
  <si>
    <t>Länge</t>
  </si>
  <si>
    <t>Breite</t>
  </si>
  <si>
    <t>Spielfeldgröße</t>
  </si>
  <si>
    <t>Hauptspielfeld (mind. 100 x 64 m)</t>
  </si>
  <si>
    <t>Trainingsplatz (mind. 90 x 60 m)</t>
  </si>
  <si>
    <t>Trainingsplatz (mind. 60 x 45 m)</t>
  </si>
  <si>
    <t>Spielfelder</t>
  </si>
  <si>
    <t>Lux</t>
  </si>
  <si>
    <t>EUR / Lux</t>
  </si>
  <si>
    <t>Flutlicht</t>
  </si>
  <si>
    <t>Sitzplätze</t>
  </si>
  <si>
    <t xml:space="preserve">mind. 200 m² </t>
  </si>
  <si>
    <t>EUR / Sitzplatz</t>
  </si>
  <si>
    <t>Tiefenärifizierung</t>
  </si>
  <si>
    <t>Größe der Sitzplatztribüne</t>
  </si>
  <si>
    <t>Ärifizierung</t>
  </si>
  <si>
    <t>mind. 8 cm Tiefe / mind. 40 t Sand</t>
  </si>
  <si>
    <t>Name:</t>
  </si>
  <si>
    <t>ZVR-Nummer:</t>
  </si>
  <si>
    <t>Obmann:</t>
  </si>
  <si>
    <t>Anschrift:</t>
  </si>
  <si>
    <t>Tel.Nr.:</t>
  </si>
  <si>
    <t>Verein</t>
  </si>
  <si>
    <t>IBAN:</t>
  </si>
  <si>
    <t>Grundstückseigentümer</t>
  </si>
  <si>
    <t>Kabinen</t>
  </si>
  <si>
    <t>max. Förderhöhe</t>
  </si>
  <si>
    <t>Sanierung Spielfelder</t>
  </si>
  <si>
    <t>Einreichung</t>
  </si>
  <si>
    <t>Ich / Wir bestätige(n) die Richtigkeit und Vollständigkeit aller Angaben entsprechend der Förderbestimmungen des Burgenländischen Fußballverbands.</t>
  </si>
  <si>
    <t>Für den Verein:</t>
  </si>
  <si>
    <t>(Vereinsstempel, Name und Unterschrift)</t>
  </si>
  <si>
    <t>Datum:</t>
  </si>
  <si>
    <t>Genehmigungen</t>
  </si>
  <si>
    <t>Geschäftsstelle</t>
  </si>
  <si>
    <t>formal korrekt</t>
  </si>
  <si>
    <t>(Name, Datum, Unterschrift)</t>
  </si>
  <si>
    <t>Ligaobmann / Gruppenobmann</t>
  </si>
  <si>
    <t>pausibel</t>
  </si>
  <si>
    <t>Genehmigt</t>
  </si>
  <si>
    <t>Für den Finanzausschuss</t>
  </si>
  <si>
    <t>NUR VOM BURGENLÄNDISCHEN FUSSBALLVERBAND AUSZUFÜLLEN</t>
  </si>
  <si>
    <t>E-Mail:</t>
  </si>
  <si>
    <t>Spielfelderweiterung aufgrund BFV-Vorschrift</t>
  </si>
  <si>
    <t>Komm.bericht vom</t>
  </si>
  <si>
    <t>EUR</t>
  </si>
  <si>
    <t>Folgende Beregungsanlagen / Brunnen  sind vorgesehen</t>
  </si>
  <si>
    <r>
      <rPr>
        <b/>
        <sz val="12"/>
        <color theme="1"/>
        <rFont val="Calibri"/>
        <family val="2"/>
        <scheme val="minor"/>
      </rPr>
      <t>Ansuchen</t>
    </r>
    <r>
      <rPr>
        <b/>
        <sz val="20"/>
        <color theme="1"/>
        <rFont val="Calibri"/>
        <family val="2"/>
        <scheme val="minor"/>
      </rPr>
      <t xml:space="preserve"> Förderung Sportstättenbau</t>
    </r>
  </si>
  <si>
    <t>Folgende Maßnahmen wurden vorgeschrieben und umgesetzt</t>
  </si>
  <si>
    <t>Neuerrichtung Sitzplatztribüne</t>
  </si>
  <si>
    <t>Sanierung Sitzplatztribüne</t>
  </si>
  <si>
    <t>Neu-/Zubau</t>
  </si>
  <si>
    <t>Sanierung</t>
  </si>
  <si>
    <t>Neuerrichtung</t>
  </si>
  <si>
    <t>Trainingsplatz (mind. 55 x 40 m)</t>
  </si>
  <si>
    <t>Förderbetrag EUR</t>
  </si>
  <si>
    <t>Autom. Beregnungsanlage / Brunnen</t>
  </si>
  <si>
    <t>Bankverbindung - Geldinstitut:</t>
  </si>
  <si>
    <t>Finanzierungsplan</t>
  </si>
  <si>
    <t>Land Burgenland</t>
  </si>
  <si>
    <t>Gemeinde</t>
  </si>
  <si>
    <t>Dachverband</t>
  </si>
  <si>
    <t>Bund</t>
  </si>
  <si>
    <t>sonstige</t>
  </si>
  <si>
    <t>Eigenanteil Verein</t>
  </si>
  <si>
    <t>offene Summe</t>
  </si>
  <si>
    <t>Pacht- oder Mietvertragsverdauer bis ins Jahr (JJJJ)</t>
  </si>
  <si>
    <r>
      <rPr>
        <b/>
        <sz val="11"/>
        <color theme="1"/>
        <rFont val="Calibri"/>
        <family val="2"/>
        <scheme val="minor"/>
      </rPr>
      <t xml:space="preserve">Kostenaufstellung mit detaillierten Kostenvoranschlägen </t>
    </r>
    <r>
      <rPr>
        <sz val="11"/>
        <color theme="1"/>
        <rFont val="Calibri"/>
        <family val="2"/>
        <scheme val="minor"/>
      </rPr>
      <t>sind beigelegt
(mindestens 2 Angebote)</t>
    </r>
  </si>
  <si>
    <r>
      <rPr>
        <b/>
        <sz val="11"/>
        <color theme="1"/>
        <rFont val="Calibri"/>
        <family val="2"/>
        <scheme val="minor"/>
      </rPr>
      <t xml:space="preserve">Baubehördlich genehmigte Unterlagen </t>
    </r>
    <r>
      <rPr>
        <sz val="11"/>
        <color theme="1"/>
        <rFont val="Calibri"/>
        <family val="2"/>
        <scheme val="minor"/>
      </rPr>
      <t>sind beigelegt
(Bauplan, Baubeschreibung, Baufreigabe, Baubewilligung)</t>
    </r>
  </si>
  <si>
    <t>Pacht- oder Mietvertrag bzw. ev. Grundstücksauszug ist beigelegt</t>
  </si>
  <si>
    <t>Voraussetzungen/ erforderliche Unterlagen</t>
  </si>
  <si>
    <t>Beschreibung des (Bau)Vorhabens</t>
  </si>
  <si>
    <t>Details über die Sportstättenförderungen finden Sie unter diesem Link auf der BFV-Homepage</t>
  </si>
  <si>
    <t>Geplanter Beginn:</t>
  </si>
  <si>
    <t>Geplantes Ende:</t>
  </si>
  <si>
    <t>Übersicht über max. Förderbeträge</t>
  </si>
  <si>
    <t>max. Förderbeträge</t>
  </si>
  <si>
    <t>Anmerkungen</t>
  </si>
  <si>
    <t>Neurrichtung</t>
  </si>
  <si>
    <t>Masthöhe [m]</t>
  </si>
  <si>
    <t>Hauptspielfelder</t>
  </si>
  <si>
    <t>Hauptfeld Neuerrichtung</t>
  </si>
  <si>
    <t>Hauptfeld Sanierung</t>
  </si>
  <si>
    <t>Flutlicht Hauptspielfeld</t>
  </si>
  <si>
    <t>Flutlicht Trainingsplatz</t>
  </si>
  <si>
    <t>mind. 200 Lux / Masthöhe 16 m</t>
  </si>
  <si>
    <t>Trainingsplatz</t>
  </si>
  <si>
    <t>Trainingsplatz Neuerrichtung</t>
  </si>
  <si>
    <t>Trainingsplatz Sanierung</t>
  </si>
  <si>
    <t>Ausfüllhinweise</t>
  </si>
  <si>
    <t>bei Tiefenärifizierungen/Arifizierungen bitte nicht ausfüllen</t>
  </si>
  <si>
    <t>Pacht- oder Mievertrag muss noch mindestens 10 Jahre laufen</t>
  </si>
  <si>
    <t>Die Dokumente sind dem Ansuchen beizulegen</t>
  </si>
  <si>
    <t>Mindestens 2 Angebote von konzessionierten Unternehmen sind dem Ansuchen beizulegen</t>
  </si>
  <si>
    <t>Beschreibung aller im Zuge des Ansuchens geplanter Maßnahmen (welche Maßnahmen sind geplant, zu welchem Zweck, welche Verbesserungen werden dadurch erzielt, ...)</t>
  </si>
  <si>
    <t>Pflichtfelder</t>
  </si>
  <si>
    <t>Die gelb markierten Felder sind auszufüllen</t>
  </si>
  <si>
    <t>Diese Seite dient der Übersicht</t>
  </si>
  <si>
    <t>Die einzelnen Maßnahmen bitte auf den Folgeseiten eingeben.</t>
  </si>
  <si>
    <t>bei Neu- und Zubauten sind mindestens 36 m² Gästekabinen erforderlich</t>
  </si>
  <si>
    <t>bei Neu- und Zubauten sind mind. 12 m² inkl. WC/DU SR-Kabine erforderlich</t>
  </si>
  <si>
    <t>Sanitäranlagen sind behindertengerecht ausgeführt</t>
  </si>
  <si>
    <t>Die Maßnahme ist in den Bauunterlagen nachzuweisen.</t>
  </si>
  <si>
    <t>letzte Tiefenärifizierung muss 5 Jahre, letzte Ärifizierung 3 Jahre zurückliegen</t>
  </si>
  <si>
    <t>Die Errichtung bzw. letzte Sanierung muss mindestens 5 Jahre zurückliegen.</t>
  </si>
  <si>
    <t>Die Errichtung bzw. letzte Sanierung muss mindestens 10 Jahre zurückliegen.</t>
  </si>
  <si>
    <t>Überdachte Sitzplatztribüne</t>
  </si>
  <si>
    <t>Wenn keine Einzelsitze: Ermittlung der Anzahl der Einzelsitzplätze erfolgt auf Basis des Wertes 50 cm / Sitzplatz über die Länge aller überdachten Sitzreihen</t>
  </si>
  <si>
    <t>Errichtung/letzte Sanierung (JJJJ):</t>
  </si>
  <si>
    <t>Errichtung/letzte Sanierung (JJJJ)</t>
  </si>
  <si>
    <r>
      <rPr>
        <b/>
        <sz val="11"/>
        <color theme="1"/>
        <rFont val="Calibri"/>
        <family val="2"/>
        <scheme val="minor"/>
      </rPr>
      <t xml:space="preserve">Investitionsvolumen
</t>
    </r>
    <r>
      <rPr>
        <sz val="11"/>
        <color theme="1"/>
        <rFont val="Calibri"/>
        <family val="2"/>
        <scheme val="minor"/>
      </rPr>
      <t>mind. EUR 5.000,- (ausgenommen (Tiefen-)Ärifizierungen)</t>
    </r>
  </si>
  <si>
    <t>Aufliste aller bewilligter oder in Aussicht gestellter Förderungen</t>
  </si>
  <si>
    <t>Überdachte Tribünen</t>
  </si>
  <si>
    <t>Mind. 120 Lux / Masthöhe 12 m</t>
  </si>
  <si>
    <t>Mind. 90 x 60 m</t>
  </si>
  <si>
    <t>mind. 15 cm Tiefe / mind. 60 t 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</si>
</sst>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4"/>
      <color theme="4"/>
      <name val="Calibri"/>
      <family val="2"/>
      <scheme val="minor"/>
    </font>
    <font>
      <sz val="20"/>
      <color theme="4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4" fontId="1" fillId="3" borderId="11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4" fontId="0" fillId="0" borderId="15" xfId="0" applyNumberForma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" fontId="3" fillId="3" borderId="12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4" fontId="0" fillId="0" borderId="18" xfId="0" applyNumberFormat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4" fontId="0" fillId="3" borderId="23" xfId="0" applyNumberFormat="1" applyFill="1" applyBorder="1" applyAlignment="1">
      <alignment horizontal="center" vertical="center"/>
    </xf>
    <xf numFmtId="4" fontId="0" fillId="3" borderId="2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0" xfId="0" applyAlignment="1">
      <alignment horizontal="left" vertical="center" indent="2"/>
    </xf>
    <xf numFmtId="4" fontId="0" fillId="0" borderId="35" xfId="0" applyNumberForma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4" fontId="0" fillId="0" borderId="6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2"/>
    </xf>
    <xf numFmtId="0" fontId="1" fillId="3" borderId="16" xfId="0" applyFont="1" applyFill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4" fontId="1" fillId="3" borderId="18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0" xfId="0" applyBorder="1" applyAlignment="1">
      <alignment vertical="center"/>
    </xf>
    <xf numFmtId="4" fontId="0" fillId="0" borderId="41" xfId="0" applyNumberFormat="1" applyBorder="1" applyAlignment="1">
      <alignment horizontal="center" vertical="center"/>
    </xf>
    <xf numFmtId="0" fontId="1" fillId="5" borderId="16" xfId="0" applyFont="1" applyFill="1" applyBorder="1" applyAlignment="1">
      <alignment vertical="center"/>
    </xf>
    <xf numFmtId="0" fontId="1" fillId="5" borderId="17" xfId="0" applyFont="1" applyFill="1" applyBorder="1" applyAlignment="1">
      <alignment horizontal="center" vertical="center"/>
    </xf>
    <xf numFmtId="0" fontId="0" fillId="0" borderId="44" xfId="0" applyBorder="1" applyAlignment="1">
      <alignment horizontal="left" vertical="center" indent="2"/>
    </xf>
    <xf numFmtId="4" fontId="0" fillId="0" borderId="45" xfId="0" applyNumberFormat="1" applyBorder="1" applyAlignment="1">
      <alignment horizontal="center" vertical="center"/>
    </xf>
    <xf numFmtId="0" fontId="11" fillId="0" borderId="34" xfId="1" applyFont="1" applyBorder="1" applyAlignment="1">
      <alignment vertical="center"/>
    </xf>
    <xf numFmtId="0" fontId="11" fillId="0" borderId="43" xfId="1" applyFont="1" applyBorder="1" applyAlignment="1">
      <alignment vertical="center"/>
    </xf>
    <xf numFmtId="4" fontId="12" fillId="0" borderId="0" xfId="1" applyNumberFormat="1" applyFont="1" applyAlignment="1">
      <alignment horizontal="right" vertical="top"/>
    </xf>
    <xf numFmtId="0" fontId="3" fillId="3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4" fontId="15" fillId="4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0" xfId="1" applyAlignment="1">
      <alignment horizontal="right" vertical="center"/>
    </xf>
    <xf numFmtId="4" fontId="1" fillId="3" borderId="16" xfId="0" applyNumberFormat="1" applyFont="1" applyFill="1" applyBorder="1" applyAlignment="1">
      <alignment horizontal="center" vertical="center"/>
    </xf>
    <xf numFmtId="4" fontId="1" fillId="3" borderId="17" xfId="0" applyNumberFormat="1" applyFont="1" applyFill="1" applyBorder="1" applyAlignment="1">
      <alignment horizontal="center" vertical="center"/>
    </xf>
    <xf numFmtId="4" fontId="1" fillId="3" borderId="46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14" fontId="15" fillId="4" borderId="1" xfId="0" applyNumberFormat="1" applyFont="1" applyFill="1" applyBorder="1" applyAlignment="1" applyProtection="1">
      <alignment horizontal="center" vertical="center"/>
      <protection locked="0"/>
    </xf>
    <xf numFmtId="4" fontId="15" fillId="4" borderId="18" xfId="0" applyNumberFormat="1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" fontId="15" fillId="4" borderId="4" xfId="0" applyNumberFormat="1" applyFont="1" applyFill="1" applyBorder="1" applyAlignment="1" applyProtection="1">
      <alignment horizontal="center" vertical="center"/>
      <protection locked="0"/>
    </xf>
    <xf numFmtId="4" fontId="15" fillId="4" borderId="31" xfId="0" applyNumberFormat="1" applyFont="1" applyFill="1" applyBorder="1" applyAlignment="1" applyProtection="1">
      <alignment horizontal="center" vertical="center"/>
      <protection locked="0"/>
    </xf>
    <xf numFmtId="4" fontId="15" fillId="4" borderId="32" xfId="0" applyNumberFormat="1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>
      <alignment horizontal="right" vertical="center"/>
    </xf>
    <xf numFmtId="4" fontId="15" fillId="4" borderId="8" xfId="0" applyNumberFormat="1" applyFont="1" applyFill="1" applyBorder="1" applyAlignment="1" applyProtection="1">
      <alignment horizontal="center" vertical="center"/>
      <protection locked="0"/>
    </xf>
    <xf numFmtId="4" fontId="15" fillId="4" borderId="2" xfId="0" applyNumberFormat="1" applyFont="1" applyFill="1" applyBorder="1" applyAlignment="1" applyProtection="1">
      <alignment horizontal="center" vertical="center"/>
      <protection locked="0"/>
    </xf>
    <xf numFmtId="4" fontId="15" fillId="4" borderId="14" xfId="0" applyNumberFormat="1" applyFont="1" applyFill="1" applyBorder="1" applyAlignment="1" applyProtection="1">
      <alignment horizontal="center" vertical="center"/>
      <protection locked="0"/>
    </xf>
    <xf numFmtId="4" fontId="6" fillId="2" borderId="11" xfId="0" applyNumberFormat="1" applyFont="1" applyFill="1" applyBorder="1" applyAlignment="1">
      <alignment horizontal="center" vertical="center"/>
    </xf>
    <xf numFmtId="4" fontId="15" fillId="4" borderId="9" xfId="0" applyNumberFormat="1" applyFont="1" applyFill="1" applyBorder="1" applyAlignment="1" applyProtection="1">
      <alignment horizontal="center" vertical="center"/>
      <protection locked="0"/>
    </xf>
    <xf numFmtId="4" fontId="15" fillId="4" borderId="5" xfId="0" applyNumberFormat="1" applyFont="1" applyFill="1" applyBorder="1" applyAlignment="1" applyProtection="1">
      <alignment horizontal="center" vertical="center"/>
      <protection locked="0"/>
    </xf>
    <xf numFmtId="4" fontId="15" fillId="4" borderId="6" xfId="0" applyNumberFormat="1" applyFont="1" applyFill="1" applyBorder="1" applyAlignment="1" applyProtection="1">
      <alignment horizontal="center" vertical="center"/>
      <protection locked="0"/>
    </xf>
    <xf numFmtId="4" fontId="15" fillId="4" borderId="11" xfId="0" applyNumberFormat="1" applyFont="1" applyFill="1" applyBorder="1" applyAlignment="1" applyProtection="1">
      <alignment horizontal="center" vertical="center"/>
      <protection locked="0"/>
    </xf>
    <xf numFmtId="4" fontId="16" fillId="3" borderId="12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6" xfId="0" applyFont="1" applyFill="1" applyBorder="1" applyAlignment="1">
      <alignment vertical="center"/>
    </xf>
    <xf numFmtId="0" fontId="1" fillId="6" borderId="18" xfId="0" applyFont="1" applyFill="1" applyBorder="1" applyAlignment="1">
      <alignment horizontal="center" vertical="center"/>
    </xf>
    <xf numFmtId="4" fontId="3" fillId="3" borderId="17" xfId="0" applyNumberFormat="1" applyFont="1" applyFill="1" applyBorder="1" applyAlignment="1">
      <alignment horizontal="right" vertical="center"/>
    </xf>
    <xf numFmtId="4" fontId="3" fillId="3" borderId="16" xfId="0" applyNumberFormat="1" applyFont="1" applyFill="1" applyBorder="1" applyAlignment="1">
      <alignment horizontal="right" vertical="center"/>
    </xf>
    <xf numFmtId="4" fontId="15" fillId="4" borderId="1" xfId="0" applyNumberFormat="1" applyFont="1" applyFill="1" applyBorder="1" applyAlignment="1" applyProtection="1">
      <alignment horizontal="center" vertical="center"/>
      <protection locked="0"/>
    </xf>
    <xf numFmtId="1" fontId="15" fillId="4" borderId="1" xfId="0" applyNumberFormat="1" applyFont="1" applyFill="1" applyBorder="1" applyAlignment="1" applyProtection="1">
      <alignment horizontal="center" vertical="center"/>
      <protection locked="0"/>
    </xf>
    <xf numFmtId="14" fontId="15" fillId="4" borderId="46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6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4" fontId="1" fillId="6" borderId="1" xfId="0" applyNumberFormat="1" applyFont="1" applyFill="1" applyBorder="1" applyAlignment="1">
      <alignment horizontal="left" vertical="center"/>
    </xf>
    <xf numFmtId="3" fontId="15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0" fillId="0" borderId="42" xfId="0" applyBorder="1" applyAlignment="1">
      <alignment horizontal="left" vertical="center"/>
    </xf>
    <xf numFmtId="4" fontId="16" fillId="3" borderId="18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4" fontId="0" fillId="0" borderId="48" xfId="0" applyNumberFormat="1" applyBorder="1" applyAlignment="1">
      <alignment horizontal="center" vertical="center"/>
    </xf>
    <xf numFmtId="0" fontId="11" fillId="0" borderId="40" xfId="1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4" fillId="0" borderId="31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4" fontId="15" fillId="4" borderId="31" xfId="0" applyNumberFormat="1" applyFont="1" applyFill="1" applyBorder="1" applyAlignment="1" applyProtection="1">
      <alignment horizontal="right" vertical="center"/>
      <protection locked="0"/>
    </xf>
    <xf numFmtId="4" fontId="15" fillId="4" borderId="33" xfId="0" applyNumberFormat="1" applyFont="1" applyFill="1" applyBorder="1" applyAlignment="1" applyProtection="1">
      <alignment horizontal="right" vertical="center"/>
      <protection locked="0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4" fontId="15" fillId="4" borderId="33" xfId="0" applyNumberFormat="1" applyFont="1" applyFill="1" applyBorder="1" applyAlignment="1" applyProtection="1">
      <alignment horizontal="center" vertical="center"/>
      <protection locked="0"/>
    </xf>
    <xf numFmtId="1" fontId="15" fillId="4" borderId="32" xfId="0" applyNumberFormat="1" applyFont="1" applyFill="1" applyBorder="1" applyAlignment="1" applyProtection="1">
      <alignment horizontal="center" vertical="center"/>
      <protection locked="0"/>
    </xf>
    <xf numFmtId="0" fontId="24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" fontId="15" fillId="4" borderId="15" xfId="0" applyNumberFormat="1" applyFont="1" applyFill="1" applyBorder="1" applyAlignment="1" applyProtection="1">
      <alignment horizontal="center" vertical="center"/>
      <protection locked="0"/>
    </xf>
    <xf numFmtId="4" fontId="6" fillId="2" borderId="1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2" fillId="3" borderId="16" xfId="0" applyNumberFormat="1" applyFont="1" applyFill="1" applyBorder="1" applyAlignment="1">
      <alignment horizontal="right" vertical="center"/>
    </xf>
    <xf numFmtId="4" fontId="1" fillId="3" borderId="22" xfId="0" applyNumberFormat="1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4" fontId="16" fillId="3" borderId="1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0" fillId="4" borderId="26" xfId="1" applyFill="1" applyBorder="1" applyAlignment="1" applyProtection="1">
      <alignment horizontal="left" vertical="center" wrapText="1"/>
      <protection locked="0"/>
    </xf>
    <xf numFmtId="0" fontId="15" fillId="4" borderId="28" xfId="0" applyFont="1" applyFill="1" applyBorder="1" applyAlignment="1" applyProtection="1">
      <alignment horizontal="left" vertical="center" wrapText="1"/>
      <protection locked="0"/>
    </xf>
    <xf numFmtId="0" fontId="15" fillId="4" borderId="26" xfId="0" applyFont="1" applyFill="1" applyBorder="1" applyAlignment="1" applyProtection="1">
      <alignment horizontal="left" vertical="center" wrapText="1"/>
      <protection locked="0"/>
    </xf>
    <xf numFmtId="0" fontId="15" fillId="4" borderId="27" xfId="0" applyFont="1" applyFill="1" applyBorder="1" applyAlignment="1" applyProtection="1">
      <alignment horizontal="left" vertical="center" wrapText="1"/>
      <protection locked="0"/>
    </xf>
    <xf numFmtId="0" fontId="15" fillId="4" borderId="30" xfId="0" applyFont="1" applyFill="1" applyBorder="1" applyAlignment="1" applyProtection="1">
      <alignment horizontal="left" vertical="center" wrapText="1"/>
      <protection locked="0"/>
    </xf>
    <xf numFmtId="0" fontId="14" fillId="4" borderId="27" xfId="0" applyFont="1" applyFill="1" applyBorder="1" applyAlignment="1" applyProtection="1">
      <alignment horizontal="left" vertical="top" wrapText="1"/>
      <protection locked="0"/>
    </xf>
    <xf numFmtId="0" fontId="14" fillId="4" borderId="29" xfId="0" applyFont="1" applyFill="1" applyBorder="1" applyAlignment="1" applyProtection="1">
      <alignment horizontal="left" vertical="top" wrapText="1"/>
      <protection locked="0"/>
    </xf>
    <xf numFmtId="0" fontId="14" fillId="4" borderId="30" xfId="0" applyFont="1" applyFill="1" applyBorder="1" applyAlignment="1" applyProtection="1">
      <alignment horizontal="left" vertical="top" wrapText="1"/>
      <protection locked="0"/>
    </xf>
    <xf numFmtId="0" fontId="14" fillId="4" borderId="19" xfId="0" applyFont="1" applyFill="1" applyBorder="1" applyAlignment="1" applyProtection="1">
      <alignment horizontal="left" vertical="top" wrapText="1"/>
      <protection locked="0"/>
    </xf>
    <xf numFmtId="0" fontId="14" fillId="4" borderId="21" xfId="0" applyFont="1" applyFill="1" applyBorder="1" applyAlignment="1" applyProtection="1">
      <alignment horizontal="left" vertical="top" wrapText="1"/>
      <protection locked="0"/>
    </xf>
    <xf numFmtId="0" fontId="14" fillId="4" borderId="16" xfId="0" applyFont="1" applyFill="1" applyBorder="1" applyAlignment="1" applyProtection="1">
      <alignment horizontal="left" vertical="top" wrapText="1"/>
      <protection locked="0"/>
    </xf>
    <xf numFmtId="0" fontId="14" fillId="4" borderId="17" xfId="0" applyFont="1" applyFill="1" applyBorder="1" applyAlignment="1" applyProtection="1">
      <alignment horizontal="left" vertical="top" wrapText="1"/>
      <protection locked="0"/>
    </xf>
    <xf numFmtId="0" fontId="14" fillId="4" borderId="18" xfId="0" applyFont="1" applyFill="1" applyBorder="1" applyAlignment="1" applyProtection="1">
      <alignment horizontal="left" vertical="top" wrapText="1"/>
      <protection locked="0"/>
    </xf>
    <xf numFmtId="0" fontId="15" fillId="4" borderId="34" xfId="0" applyFont="1" applyFill="1" applyBorder="1" applyAlignment="1" applyProtection="1">
      <alignment horizontal="left" vertical="center"/>
      <protection locked="0"/>
    </xf>
    <xf numFmtId="0" fontId="15" fillId="4" borderId="35" xfId="0" applyFont="1" applyFill="1" applyBorder="1" applyAlignment="1" applyProtection="1">
      <alignment horizontal="left" vertical="center"/>
      <protection locked="0"/>
    </xf>
    <xf numFmtId="0" fontId="17" fillId="4" borderId="22" xfId="0" applyFont="1" applyFill="1" applyBorder="1" applyAlignment="1" applyProtection="1">
      <alignment horizontal="left" vertical="center" wrapText="1"/>
      <protection locked="0"/>
    </xf>
    <xf numFmtId="0" fontId="17" fillId="4" borderId="24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873250" cy="343368"/>
    <xdr:pic>
      <xdr:nvPicPr>
        <xdr:cNvPr id="3" name="Grafik 2" descr="C:\Users\pwi\Pictures\logo-bfv1.png">
          <a:extLst>
            <a:ext uri="{FF2B5EF4-FFF2-40B4-BE49-F238E27FC236}">
              <a16:creationId xmlns:a16="http://schemas.microsoft.com/office/drawing/2014/main" id="{61708D45-BD51-48F5-A644-340C0CC689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873250" cy="34336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fv.at/bfv/Servicecenter/Subvention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5"/>
  <sheetViews>
    <sheetView tabSelected="1" zoomScale="90" zoomScaleNormal="90" workbookViewId="0">
      <pane ySplit="1" topLeftCell="A2" activePane="bottomLeft" state="frozen"/>
      <selection pane="bottomLeft" activeCell="C150" sqref="C150"/>
    </sheetView>
  </sheetViews>
  <sheetFormatPr baseColWidth="10" defaultColWidth="11.42578125" defaultRowHeight="15" x14ac:dyDescent="0.25"/>
  <cols>
    <col min="1" max="1" width="31.42578125" style="6" customWidth="1"/>
    <col min="2" max="3" width="31.42578125" style="5" customWidth="1"/>
    <col min="4" max="4" width="3.28515625" style="6" customWidth="1"/>
    <col min="5" max="5" width="38.85546875" style="124" bestFit="1" customWidth="1"/>
    <col min="6" max="6" width="66.7109375" style="125" customWidth="1"/>
    <col min="7" max="16384" width="11.42578125" style="6"/>
  </cols>
  <sheetData>
    <row r="1" spans="1:6" ht="26.25" x14ac:dyDescent="0.25">
      <c r="C1" s="58" t="s">
        <v>74</v>
      </c>
      <c r="E1" s="135" t="s">
        <v>122</v>
      </c>
      <c r="F1" s="136" t="s">
        <v>116</v>
      </c>
    </row>
    <row r="2" spans="1:6" x14ac:dyDescent="0.25">
      <c r="C2" s="78" t="s">
        <v>99</v>
      </c>
    </row>
    <row r="3" spans="1:6" s="3" customFormat="1" ht="18.75" x14ac:dyDescent="0.25">
      <c r="A3" s="54" t="s">
        <v>49</v>
      </c>
      <c r="B3" s="2"/>
      <c r="C3" s="7"/>
      <c r="E3" s="132"/>
      <c r="F3" s="126"/>
    </row>
    <row r="4" spans="1:6" ht="21" x14ac:dyDescent="0.25">
      <c r="A4" s="37" t="s">
        <v>44</v>
      </c>
      <c r="B4" s="172"/>
      <c r="C4" s="173"/>
      <c r="E4" s="122" t="str">
        <f>IF(B4="","Pflichtfeld - bitte ausfüllen!","")</f>
        <v>Pflichtfeld - bitte ausfüllen!</v>
      </c>
      <c r="F4" s="127" t="s">
        <v>123</v>
      </c>
    </row>
    <row r="5" spans="1:6" ht="15.75" x14ac:dyDescent="0.25">
      <c r="A5" s="39" t="s">
        <v>45</v>
      </c>
      <c r="B5" s="159"/>
      <c r="C5" s="158"/>
      <c r="E5" s="123" t="str">
        <f t="shared" ref="E5:E11" si="0">IF(B5="","Pflichtfeld - bitte ausfüllen!","")</f>
        <v>Pflichtfeld - bitte ausfüllen!</v>
      </c>
    </row>
    <row r="6" spans="1:6" ht="15.75" x14ac:dyDescent="0.25">
      <c r="A6" s="39" t="s">
        <v>46</v>
      </c>
      <c r="B6" s="159"/>
      <c r="C6" s="158"/>
      <c r="E6" s="123" t="str">
        <f t="shared" si="0"/>
        <v>Pflichtfeld - bitte ausfüllen!</v>
      </c>
    </row>
    <row r="7" spans="1:6" ht="15.75" x14ac:dyDescent="0.25">
      <c r="A7" s="39" t="s">
        <v>47</v>
      </c>
      <c r="B7" s="159"/>
      <c r="C7" s="158"/>
      <c r="E7" s="123" t="str">
        <f t="shared" si="0"/>
        <v>Pflichtfeld - bitte ausfüllen!</v>
      </c>
    </row>
    <row r="8" spans="1:6" ht="15.75" x14ac:dyDescent="0.25">
      <c r="A8" s="39" t="s">
        <v>48</v>
      </c>
      <c r="B8" s="159"/>
      <c r="C8" s="158"/>
      <c r="E8" s="123" t="str">
        <f t="shared" si="0"/>
        <v>Pflichtfeld - bitte ausfüllen!</v>
      </c>
    </row>
    <row r="9" spans="1:6" ht="15.75" x14ac:dyDescent="0.25">
      <c r="A9" s="39" t="s">
        <v>69</v>
      </c>
      <c r="B9" s="157"/>
      <c r="C9" s="158"/>
      <c r="E9" s="123" t="str">
        <f t="shared" si="0"/>
        <v>Pflichtfeld - bitte ausfüllen!</v>
      </c>
    </row>
    <row r="10" spans="1:6" ht="15.75" x14ac:dyDescent="0.25">
      <c r="A10" s="39" t="s">
        <v>84</v>
      </c>
      <c r="B10" s="159"/>
      <c r="C10" s="158"/>
      <c r="E10" s="123" t="str">
        <f t="shared" si="0"/>
        <v>Pflichtfeld - bitte ausfüllen!</v>
      </c>
    </row>
    <row r="11" spans="1:6" ht="15.75" x14ac:dyDescent="0.25">
      <c r="A11" s="38" t="s">
        <v>50</v>
      </c>
      <c r="B11" s="160"/>
      <c r="C11" s="161"/>
      <c r="E11" s="123" t="str">
        <f t="shared" si="0"/>
        <v>Pflichtfeld - bitte ausfüllen!</v>
      </c>
    </row>
    <row r="13" spans="1:6" ht="18.75" x14ac:dyDescent="0.25">
      <c r="A13" s="54" t="s">
        <v>98</v>
      </c>
      <c r="B13" s="2"/>
      <c r="C13" s="7"/>
    </row>
    <row r="14" spans="1:6" x14ac:dyDescent="0.25">
      <c r="A14" s="79"/>
      <c r="B14" s="80"/>
      <c r="C14" s="48"/>
    </row>
    <row r="15" spans="1:6" ht="121.9" customHeight="1" x14ac:dyDescent="0.25">
      <c r="A15" s="167"/>
      <c r="B15" s="168"/>
      <c r="C15" s="169"/>
      <c r="E15" s="123" t="str">
        <f>IF(A15="","Pflichtfeld - bitte ausfüllen!","")</f>
        <v>Pflichtfeld - bitte ausfüllen!</v>
      </c>
      <c r="F15" s="125" t="s">
        <v>121</v>
      </c>
    </row>
    <row r="16" spans="1:6" ht="17.45" customHeight="1" x14ac:dyDescent="0.25">
      <c r="A16" s="81" t="s">
        <v>100</v>
      </c>
      <c r="B16" s="81" t="s">
        <v>101</v>
      </c>
      <c r="C16" s="6"/>
    </row>
    <row r="17" spans="1:6" ht="15.75" x14ac:dyDescent="0.25">
      <c r="A17" s="83"/>
      <c r="B17" s="83"/>
      <c r="C17" s="6"/>
      <c r="E17" s="123" t="str">
        <f>IF(OR(A17="",B17=""),"Pflichtfelder - bitte ausfüllen!","")</f>
        <v>Pflichtfelder - bitte ausfüllen!</v>
      </c>
    </row>
    <row r="18" spans="1:6" x14ac:dyDescent="0.25">
      <c r="B18" s="6"/>
      <c r="C18" s="6"/>
    </row>
    <row r="19" spans="1:6" ht="18.75" x14ac:dyDescent="0.25">
      <c r="A19" s="54" t="s">
        <v>97</v>
      </c>
      <c r="C19" s="10" t="s">
        <v>72</v>
      </c>
    </row>
    <row r="20" spans="1:6" ht="30.6" customHeight="1" x14ac:dyDescent="0.25">
      <c r="A20" s="178" t="s">
        <v>137</v>
      </c>
      <c r="B20" s="179"/>
      <c r="C20" s="84"/>
      <c r="F20" s="125" t="s">
        <v>117</v>
      </c>
    </row>
    <row r="22" spans="1:6" ht="15.75" x14ac:dyDescent="0.25">
      <c r="A22" s="82" t="s">
        <v>51</v>
      </c>
      <c r="B22" s="170"/>
      <c r="C22" s="171"/>
      <c r="E22" s="123" t="str">
        <f t="shared" ref="E22" si="1">IF(B22="","Pflichtfeld - bitte ausfüllen!","")</f>
        <v>Pflichtfeld - bitte ausfüllen!</v>
      </c>
    </row>
    <row r="23" spans="1:6" ht="15.75" x14ac:dyDescent="0.25">
      <c r="A23" s="13" t="s">
        <v>96</v>
      </c>
      <c r="B23" s="141"/>
      <c r="C23" s="143"/>
      <c r="E23" s="123" t="str">
        <f>IF(C23="","Pflichtfeld - bitte ausfüllen!","")</f>
        <v>Pflichtfeld - bitte ausfüllen!</v>
      </c>
      <c r="F23" s="125" t="s">
        <v>119</v>
      </c>
    </row>
    <row r="24" spans="1:6" ht="16.149999999999999" customHeight="1" x14ac:dyDescent="0.25">
      <c r="A24" s="75" t="s">
        <v>93</v>
      </c>
      <c r="B24" s="142"/>
      <c r="C24" s="144"/>
      <c r="E24" s="123" t="str">
        <f>IF(C24="","Bei Pacht/Miete Pflichtfeld - bitte ausfüllen!","")</f>
        <v>Bei Pacht/Miete Pflichtfeld - bitte ausfüllen!</v>
      </c>
      <c r="F24" s="125" t="s">
        <v>118</v>
      </c>
    </row>
    <row r="25" spans="1:6" x14ac:dyDescent="0.25">
      <c r="B25" s="6"/>
      <c r="C25" s="131" t="str">
        <f ca="1">IF(C24&lt;&gt;"",IF(C24&lt;(YEAR(TODAY())+10),"Restliche Vertragslaufzeit unter 10 Jahren! - Bitte um Kontaktaufnahme mit der BFV-Geschäftsstelle",""),"")</f>
        <v/>
      </c>
    </row>
    <row r="26" spans="1:6" ht="30" customHeight="1" x14ac:dyDescent="0.25">
      <c r="A26" s="180" t="s">
        <v>95</v>
      </c>
      <c r="B26" s="180"/>
      <c r="C26" s="90"/>
      <c r="E26" s="123" t="str">
        <f>IF(C26="","Pflichtfeld - bitte ausfüllen!","")</f>
        <v>Pflichtfeld - bitte ausfüllen!</v>
      </c>
      <c r="F26" s="125" t="s">
        <v>119</v>
      </c>
    </row>
    <row r="27" spans="1:6" ht="30" customHeight="1" x14ac:dyDescent="0.25">
      <c r="A27" s="181" t="s">
        <v>94</v>
      </c>
      <c r="B27" s="181"/>
      <c r="C27" s="91"/>
      <c r="E27" s="123" t="str">
        <f>IF(C27="","Pflichtfeld - bitte ausfüllen!","")</f>
        <v>Pflichtfeld - bitte ausfüllen!</v>
      </c>
      <c r="F27" s="125" t="s">
        <v>120</v>
      </c>
    </row>
    <row r="29" spans="1:6" ht="18.75" x14ac:dyDescent="0.25">
      <c r="A29" s="85" t="s">
        <v>85</v>
      </c>
      <c r="B29" s="10" t="s">
        <v>72</v>
      </c>
      <c r="C29" s="10" t="s">
        <v>104</v>
      </c>
      <c r="F29" s="127" t="s">
        <v>138</v>
      </c>
    </row>
    <row r="30" spans="1:6" ht="15.75" x14ac:dyDescent="0.25">
      <c r="A30" s="86" t="s">
        <v>91</v>
      </c>
      <c r="B30" s="139"/>
      <c r="C30" s="137"/>
    </row>
    <row r="31" spans="1:6" ht="15.75" x14ac:dyDescent="0.25">
      <c r="A31" s="87" t="s">
        <v>86</v>
      </c>
      <c r="B31" s="140"/>
      <c r="C31" s="138"/>
    </row>
    <row r="32" spans="1:6" ht="15.75" x14ac:dyDescent="0.25">
      <c r="A32" s="87" t="s">
        <v>87</v>
      </c>
      <c r="B32" s="140"/>
      <c r="C32" s="138"/>
    </row>
    <row r="33" spans="1:6" ht="15.75" x14ac:dyDescent="0.25">
      <c r="A33" s="87" t="s">
        <v>88</v>
      </c>
      <c r="B33" s="140"/>
      <c r="C33" s="138"/>
    </row>
    <row r="34" spans="1:6" ht="15.75" x14ac:dyDescent="0.25">
      <c r="A34" s="87" t="s">
        <v>89</v>
      </c>
      <c r="B34" s="140"/>
      <c r="C34" s="138"/>
    </row>
    <row r="35" spans="1:6" ht="15.75" x14ac:dyDescent="0.25">
      <c r="A35" s="87" t="s">
        <v>90</v>
      </c>
      <c r="B35" s="140"/>
      <c r="C35" s="138"/>
    </row>
    <row r="36" spans="1:6" ht="18.75" x14ac:dyDescent="0.25">
      <c r="A36" s="88" t="s">
        <v>92</v>
      </c>
      <c r="B36" s="92">
        <f>C20-SUM(B30:B35)</f>
        <v>0</v>
      </c>
      <c r="C36" s="92"/>
    </row>
    <row r="37" spans="1:6" x14ac:dyDescent="0.25">
      <c r="B37" s="6"/>
      <c r="C37" s="6"/>
    </row>
    <row r="38" spans="1:6" ht="23.25" x14ac:dyDescent="0.25">
      <c r="A38" s="73" t="s">
        <v>102</v>
      </c>
      <c r="B38" s="6"/>
      <c r="C38" s="6"/>
      <c r="F38" s="127" t="s">
        <v>124</v>
      </c>
    </row>
    <row r="39" spans="1:6" x14ac:dyDescent="0.25">
      <c r="B39" s="6"/>
      <c r="C39" s="6"/>
      <c r="F39" s="125" t="s">
        <v>125</v>
      </c>
    </row>
    <row r="40" spans="1:6" s="3" customFormat="1" ht="19.149999999999999" customHeight="1" x14ac:dyDescent="0.25">
      <c r="A40" s="46"/>
      <c r="B40" s="47"/>
      <c r="C40" s="48" t="s">
        <v>53</v>
      </c>
      <c r="E40" s="132"/>
      <c r="F40" s="126"/>
    </row>
    <row r="41" spans="1:6" s="3" customFormat="1" ht="19.149999999999999" customHeight="1" x14ac:dyDescent="0.25">
      <c r="A41" s="121" t="s">
        <v>52</v>
      </c>
      <c r="B41" s="49" t="s">
        <v>8</v>
      </c>
      <c r="C41" s="41" t="str">
        <f>+B107</f>
        <v/>
      </c>
      <c r="E41" s="132"/>
      <c r="F41" s="126"/>
    </row>
    <row r="42" spans="1:6" ht="19.149999999999999" customHeight="1" x14ac:dyDescent="0.25">
      <c r="A42" s="42"/>
      <c r="B42" s="51" t="s">
        <v>23</v>
      </c>
      <c r="C42" s="14" t="str">
        <f>+C107</f>
        <v/>
      </c>
    </row>
    <row r="43" spans="1:6" ht="19.149999999999999" customHeight="1" x14ac:dyDescent="0.25">
      <c r="A43" s="42"/>
      <c r="B43" s="51" t="s">
        <v>18</v>
      </c>
      <c r="C43" s="14" t="str">
        <f>+C117</f>
        <v/>
      </c>
    </row>
    <row r="44" spans="1:6" ht="19.149999999999999" customHeight="1" x14ac:dyDescent="0.25">
      <c r="A44" s="43"/>
      <c r="B44" s="52" t="s">
        <v>24</v>
      </c>
      <c r="C44" s="44" t="str">
        <f>+C128</f>
        <v/>
      </c>
    </row>
    <row r="45" spans="1:6" ht="19.149999999999999" customHeight="1" x14ac:dyDescent="0.25">
      <c r="A45" s="68" t="s">
        <v>33</v>
      </c>
      <c r="B45" s="53" t="s">
        <v>26</v>
      </c>
      <c r="C45" s="41"/>
    </row>
    <row r="46" spans="1:6" ht="19.149999999999999" customHeight="1" x14ac:dyDescent="0.25">
      <c r="A46" s="45"/>
      <c r="B46" s="51" t="s">
        <v>30</v>
      </c>
      <c r="C46" s="14" t="str">
        <f>+C139</f>
        <v/>
      </c>
    </row>
    <row r="47" spans="1:6" ht="19.149999999999999" customHeight="1" x14ac:dyDescent="0.25">
      <c r="A47" s="45"/>
      <c r="B47" s="51" t="s">
        <v>31</v>
      </c>
      <c r="C47" s="14" t="str">
        <f>+C140</f>
        <v/>
      </c>
    </row>
    <row r="48" spans="1:6" ht="19.149999999999999" customHeight="1" x14ac:dyDescent="0.25">
      <c r="A48" s="45"/>
      <c r="B48" s="51" t="s">
        <v>32</v>
      </c>
      <c r="C48" s="14" t="str">
        <f>+C141</f>
        <v/>
      </c>
    </row>
    <row r="49" spans="1:6" ht="19.149999999999999" customHeight="1" x14ac:dyDescent="0.25">
      <c r="A49" s="45"/>
      <c r="B49" s="50" t="s">
        <v>54</v>
      </c>
      <c r="C49" s="14"/>
    </row>
    <row r="50" spans="1:6" s="40" customFormat="1" ht="19.149999999999999" customHeight="1" x14ac:dyDescent="0.25">
      <c r="A50" s="42"/>
      <c r="B50" s="51" t="s">
        <v>40</v>
      </c>
      <c r="C50" s="14" t="str">
        <f>+B156</f>
        <v/>
      </c>
      <c r="E50" s="133"/>
      <c r="F50" s="128"/>
    </row>
    <row r="51" spans="1:6" s="40" customFormat="1" ht="19.149999999999999" customHeight="1" x14ac:dyDescent="0.25">
      <c r="A51" s="43"/>
      <c r="B51" s="51" t="s">
        <v>42</v>
      </c>
      <c r="C51" s="44" t="str">
        <f>+C156</f>
        <v/>
      </c>
      <c r="E51" s="133"/>
      <c r="F51" s="128"/>
    </row>
    <row r="52" spans="1:6" s="40" customFormat="1" ht="19.149999999999999" customHeight="1" x14ac:dyDescent="0.25">
      <c r="A52" s="68" t="s">
        <v>36</v>
      </c>
      <c r="B52" s="49" t="s">
        <v>108</v>
      </c>
      <c r="C52" s="41" t="str">
        <f>+B189</f>
        <v/>
      </c>
      <c r="E52" s="133"/>
      <c r="F52" s="128"/>
    </row>
    <row r="53" spans="1:6" s="40" customFormat="1" ht="19.149999999999999" customHeight="1" x14ac:dyDescent="0.25">
      <c r="A53" s="116"/>
      <c r="B53" s="117" t="s">
        <v>109</v>
      </c>
      <c r="C53" s="18" t="str">
        <f>+C189</f>
        <v/>
      </c>
      <c r="E53" s="133"/>
      <c r="F53" s="128"/>
    </row>
    <row r="54" spans="1:6" s="40" customFormat="1" ht="19.149999999999999" customHeight="1" x14ac:dyDescent="0.25">
      <c r="A54" s="116"/>
      <c r="B54" s="117" t="s">
        <v>114</v>
      </c>
      <c r="C54" s="18" t="str">
        <f>+B209</f>
        <v/>
      </c>
      <c r="E54" s="133"/>
      <c r="F54" s="128"/>
    </row>
    <row r="55" spans="1:6" s="40" customFormat="1" ht="19.149999999999999" customHeight="1" x14ac:dyDescent="0.25">
      <c r="A55" s="43"/>
      <c r="B55" s="52" t="s">
        <v>115</v>
      </c>
      <c r="C55" s="44" t="str">
        <f>+C209</f>
        <v/>
      </c>
      <c r="E55" s="133"/>
      <c r="F55" s="128"/>
    </row>
    <row r="56" spans="1:6" ht="19.149999999999999" customHeight="1" x14ac:dyDescent="0.25">
      <c r="A56" s="68" t="s">
        <v>139</v>
      </c>
      <c r="B56" s="49" t="s">
        <v>76</v>
      </c>
      <c r="C56" s="41" t="str">
        <f>+B231</f>
        <v/>
      </c>
    </row>
    <row r="57" spans="1:6" ht="19.149999999999999" customHeight="1" x14ac:dyDescent="0.25">
      <c r="A57" s="43"/>
      <c r="B57" s="52" t="s">
        <v>77</v>
      </c>
      <c r="C57" s="44" t="str">
        <f>+C231</f>
        <v/>
      </c>
    </row>
    <row r="58" spans="1:6" ht="19.149999999999999" customHeight="1" x14ac:dyDescent="0.25">
      <c r="A58" s="68" t="str">
        <f>+A160</f>
        <v>Autom. Beregnungsanlage / Brunnen</v>
      </c>
      <c r="B58" s="49" t="s">
        <v>105</v>
      </c>
      <c r="C58" s="41" t="str">
        <f>+B172</f>
        <v/>
      </c>
    </row>
    <row r="59" spans="1:6" ht="19.149999999999999" customHeight="1" x14ac:dyDescent="0.25">
      <c r="A59" s="43"/>
      <c r="B59" s="52" t="s">
        <v>79</v>
      </c>
      <c r="C59" s="44" t="str">
        <f>+C172</f>
        <v/>
      </c>
    </row>
    <row r="60" spans="1:6" ht="19.149999999999999" customHeight="1" x14ac:dyDescent="0.25">
      <c r="A60" s="69" t="str">
        <f>+Spielfelderweiterung</f>
        <v>Spielfelderweiterung aufgrund BFV-Vorschrift</v>
      </c>
      <c r="B60" s="66"/>
      <c r="C60" s="67" t="str">
        <f>+C245</f>
        <v/>
      </c>
    </row>
    <row r="61" spans="1:6" ht="19.149999999999999" customHeight="1" x14ac:dyDescent="0.25">
      <c r="A61" s="21"/>
      <c r="B61" s="107" t="s">
        <v>17</v>
      </c>
      <c r="C61" s="20">
        <f>SUM(C41:C60)</f>
        <v>0</v>
      </c>
    </row>
    <row r="62" spans="1:6" x14ac:dyDescent="0.25">
      <c r="B62" s="6"/>
      <c r="C62" s="6"/>
    </row>
    <row r="63" spans="1:6" x14ac:dyDescent="0.25">
      <c r="A63" s="5"/>
    </row>
    <row r="64" spans="1:6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6" x14ac:dyDescent="0.25">
      <c r="A81" s="5"/>
    </row>
    <row r="82" spans="1:6" s="61" customFormat="1" ht="26.25" x14ac:dyDescent="0.25">
      <c r="A82" s="73" t="s">
        <v>52</v>
      </c>
      <c r="B82" s="74" t="s">
        <v>78</v>
      </c>
      <c r="C82" s="74" t="s">
        <v>79</v>
      </c>
      <c r="E82" s="134"/>
      <c r="F82" s="129"/>
    </row>
    <row r="83" spans="1:6" ht="6" customHeight="1" x14ac:dyDescent="0.25"/>
    <row r="84" spans="1:6" ht="30" x14ac:dyDescent="0.25">
      <c r="C84" s="9" t="s">
        <v>135</v>
      </c>
      <c r="F84" s="125" t="s">
        <v>132</v>
      </c>
    </row>
    <row r="85" spans="1:6" ht="15.75" x14ac:dyDescent="0.25">
      <c r="C85" s="110"/>
      <c r="E85" s="122" t="str">
        <f>IF(AND(C85="",C98&lt;&gt;0),"Bei Sanierungen Pflichtfeld - bitte ausfüllen!","")</f>
        <v/>
      </c>
    </row>
    <row r="86" spans="1:6" s="4" customFormat="1" ht="18.75" x14ac:dyDescent="0.25">
      <c r="A86" s="25" t="s">
        <v>19</v>
      </c>
      <c r="B86" s="71" t="s">
        <v>7</v>
      </c>
      <c r="C86" s="147" t="s">
        <v>7</v>
      </c>
      <c r="E86" s="124"/>
      <c r="F86" s="130"/>
    </row>
    <row r="87" spans="1:6" ht="15.75" x14ac:dyDescent="0.25">
      <c r="A87" s="15" t="s">
        <v>12</v>
      </c>
      <c r="B87" s="93"/>
      <c r="C87" s="97"/>
      <c r="F87" s="125" t="s">
        <v>126</v>
      </c>
    </row>
    <row r="88" spans="1:6" ht="15.75" x14ac:dyDescent="0.25">
      <c r="A88" s="13" t="s">
        <v>13</v>
      </c>
      <c r="B88" s="94"/>
      <c r="C88" s="89"/>
    </row>
    <row r="89" spans="1:6" ht="15.75" x14ac:dyDescent="0.25">
      <c r="A89" s="13" t="s">
        <v>14</v>
      </c>
      <c r="B89" s="94"/>
      <c r="C89" s="89"/>
    </row>
    <row r="90" spans="1:6" ht="15.75" x14ac:dyDescent="0.25">
      <c r="A90" s="13" t="s">
        <v>15</v>
      </c>
      <c r="B90" s="94"/>
      <c r="C90" s="89"/>
    </row>
    <row r="91" spans="1:6" ht="30" x14ac:dyDescent="0.25">
      <c r="A91" s="13" t="s">
        <v>0</v>
      </c>
      <c r="B91" s="94"/>
      <c r="C91" s="89"/>
      <c r="F91" s="125" t="s">
        <v>127</v>
      </c>
    </row>
    <row r="92" spans="1:6" ht="15.75" x14ac:dyDescent="0.25">
      <c r="A92" s="13" t="s">
        <v>1</v>
      </c>
      <c r="B92" s="94"/>
      <c r="C92" s="89"/>
    </row>
    <row r="93" spans="1:6" ht="15.75" x14ac:dyDescent="0.25">
      <c r="A93" s="13" t="s">
        <v>2</v>
      </c>
      <c r="B93" s="94"/>
      <c r="C93" s="89"/>
    </row>
    <row r="94" spans="1:6" ht="15.75" x14ac:dyDescent="0.25">
      <c r="A94" s="13" t="s">
        <v>3</v>
      </c>
      <c r="B94" s="94"/>
      <c r="C94" s="89"/>
    </row>
    <row r="95" spans="1:6" ht="15.75" x14ac:dyDescent="0.25">
      <c r="A95" s="13" t="s">
        <v>4</v>
      </c>
      <c r="B95" s="94"/>
      <c r="C95" s="89"/>
    </row>
    <row r="96" spans="1:6" ht="15.75" x14ac:dyDescent="0.25">
      <c r="A96" s="13" t="s">
        <v>5</v>
      </c>
      <c r="B96" s="94"/>
      <c r="C96" s="89"/>
    </row>
    <row r="97" spans="1:6" ht="15.75" x14ac:dyDescent="0.25">
      <c r="A97" s="17" t="s">
        <v>6</v>
      </c>
      <c r="B97" s="95"/>
      <c r="C97" s="148"/>
    </row>
    <row r="98" spans="1:6" s="4" customFormat="1" ht="15.75" x14ac:dyDescent="0.25">
      <c r="A98" s="19" t="s">
        <v>16</v>
      </c>
      <c r="B98" s="96">
        <f>SUM(B87:B97)</f>
        <v>0</v>
      </c>
      <c r="C98" s="149">
        <f>SUM(C87:C97)</f>
        <v>0</v>
      </c>
      <c r="E98" s="124"/>
      <c r="F98" s="130"/>
    </row>
    <row r="99" spans="1:6" ht="6.6" customHeight="1" x14ac:dyDescent="0.25"/>
    <row r="100" spans="1:6" x14ac:dyDescent="0.25">
      <c r="A100" s="104" t="s">
        <v>103</v>
      </c>
      <c r="B100" s="102" t="s">
        <v>10</v>
      </c>
      <c r="C100" s="102" t="s">
        <v>10</v>
      </c>
    </row>
    <row r="101" spans="1:6" x14ac:dyDescent="0.25">
      <c r="A101" s="11"/>
      <c r="B101" s="12">
        <v>150</v>
      </c>
      <c r="C101" s="12">
        <v>150</v>
      </c>
    </row>
    <row r="102" spans="1:6" x14ac:dyDescent="0.25">
      <c r="B102" s="9" t="s">
        <v>9</v>
      </c>
      <c r="C102" s="9" t="s">
        <v>9</v>
      </c>
    </row>
    <row r="103" spans="1:6" x14ac:dyDescent="0.25">
      <c r="B103" s="12">
        <f>33.3333333333333*2</f>
        <v>66.6666666666666</v>
      </c>
      <c r="C103" s="12">
        <f>+B103*0.8</f>
        <v>53.333333333333286</v>
      </c>
    </row>
    <row r="104" spans="1:6" x14ac:dyDescent="0.25">
      <c r="B104" s="10" t="s">
        <v>11</v>
      </c>
      <c r="C104" s="10" t="s">
        <v>11</v>
      </c>
    </row>
    <row r="105" spans="1:6" x14ac:dyDescent="0.25">
      <c r="B105" s="12">
        <f>B101*B103</f>
        <v>9999.9999999999909</v>
      </c>
      <c r="C105" s="12">
        <f>C101*C103</f>
        <v>7999.9999999999927</v>
      </c>
    </row>
    <row r="106" spans="1:6" ht="7.15" customHeight="1" x14ac:dyDescent="0.25"/>
    <row r="107" spans="1:6" s="61" customFormat="1" ht="26.25" x14ac:dyDescent="0.25">
      <c r="A107" s="108" t="s">
        <v>17</v>
      </c>
      <c r="B107" s="101" t="str">
        <f>IF(IF(B98&lt;&gt;"",IF(B98&lt;B101,B98*B103,B105),"")=0,"",IF(B98&lt;&gt;"",IF(B98&lt;B101,B98*B103,B105),""))</f>
        <v/>
      </c>
      <c r="C107" s="101" t="str">
        <f>IF(IF(AND(C98&lt;&gt;"",C85&lt;&gt;""),IF(C98&lt;C101,C98*C103,C105),"")=0,"",IF(AND(C98&lt;&gt;"",C85&lt;&gt;""),IF(C98&lt;C101,C98*C103,C105),""))</f>
        <v/>
      </c>
      <c r="E107" s="134"/>
      <c r="F107" s="129"/>
    </row>
    <row r="108" spans="1:6" ht="12.6" customHeight="1" x14ac:dyDescent="0.25"/>
    <row r="109" spans="1:6" ht="12.6" customHeight="1" x14ac:dyDescent="0.25"/>
    <row r="110" spans="1:6" ht="26.25" x14ac:dyDescent="0.25">
      <c r="A110" s="73" t="s">
        <v>18</v>
      </c>
      <c r="B110" s="60"/>
      <c r="C110" s="70"/>
    </row>
    <row r="111" spans="1:6" x14ac:dyDescent="0.25">
      <c r="B111" s="8"/>
      <c r="C111" s="8"/>
    </row>
    <row r="112" spans="1:6" ht="15.75" x14ac:dyDescent="0.25">
      <c r="A112" s="23" t="s">
        <v>128</v>
      </c>
      <c r="B112" s="24"/>
      <c r="C112" s="109"/>
      <c r="F112" s="125" t="s">
        <v>129</v>
      </c>
    </row>
    <row r="113" spans="1:6" ht="6.6" customHeight="1" x14ac:dyDescent="0.25">
      <c r="B113" s="8"/>
      <c r="C113" s="8"/>
    </row>
    <row r="114" spans="1:6" x14ac:dyDescent="0.25">
      <c r="A114" s="105" t="s">
        <v>103</v>
      </c>
      <c r="B114" s="106"/>
      <c r="C114" s="103" t="s">
        <v>11</v>
      </c>
    </row>
    <row r="115" spans="1:6" x14ac:dyDescent="0.25">
      <c r="A115" s="11"/>
      <c r="B115" s="12"/>
      <c r="C115" s="12">
        <v>1000</v>
      </c>
    </row>
    <row r="116" spans="1:6" ht="7.15" customHeight="1" x14ac:dyDescent="0.25">
      <c r="B116" s="8"/>
      <c r="C116" s="8"/>
    </row>
    <row r="117" spans="1:6" ht="18.75" x14ac:dyDescent="0.25">
      <c r="A117" s="4"/>
      <c r="B117" s="108" t="s">
        <v>17</v>
      </c>
      <c r="C117" s="101" t="str">
        <f>IF(C112="ja",C115,"")</f>
        <v/>
      </c>
    </row>
    <row r="118" spans="1:6" ht="12.6" customHeight="1" x14ac:dyDescent="0.25"/>
    <row r="119" spans="1:6" ht="12.6" customHeight="1" x14ac:dyDescent="0.25"/>
    <row r="120" spans="1:6" ht="26.25" x14ac:dyDescent="0.25">
      <c r="A120" s="73" t="s">
        <v>24</v>
      </c>
      <c r="B120" s="59"/>
      <c r="C120" s="70"/>
    </row>
    <row r="121" spans="1:6" x14ac:dyDescent="0.25">
      <c r="C121" s="8"/>
    </row>
    <row r="122" spans="1:6" x14ac:dyDescent="0.25">
      <c r="A122" s="32" t="s">
        <v>25</v>
      </c>
      <c r="B122" s="34"/>
      <c r="C122" s="35"/>
    </row>
    <row r="123" spans="1:6" ht="42.6" customHeight="1" x14ac:dyDescent="0.25">
      <c r="A123" s="162"/>
      <c r="B123" s="163"/>
      <c r="C123" s="164"/>
      <c r="F123" s="125" t="s">
        <v>129</v>
      </c>
    </row>
    <row r="124" spans="1:6" ht="6.6" customHeight="1" x14ac:dyDescent="0.25">
      <c r="B124" s="8"/>
      <c r="C124" s="8"/>
    </row>
    <row r="125" spans="1:6" x14ac:dyDescent="0.25">
      <c r="A125" s="105" t="s">
        <v>103</v>
      </c>
      <c r="B125" s="106"/>
      <c r="C125" s="103" t="s">
        <v>11</v>
      </c>
    </row>
    <row r="126" spans="1:6" x14ac:dyDescent="0.25">
      <c r="A126" s="11"/>
      <c r="B126" s="12"/>
      <c r="C126" s="12">
        <v>2000</v>
      </c>
    </row>
    <row r="127" spans="1:6" ht="7.15" customHeight="1" x14ac:dyDescent="0.25">
      <c r="B127" s="8"/>
      <c r="C127" s="8"/>
    </row>
    <row r="128" spans="1:6" ht="18.75" x14ac:dyDescent="0.25">
      <c r="A128" s="4"/>
      <c r="B128" s="108" t="s">
        <v>17</v>
      </c>
      <c r="C128" s="101" t="str">
        <f>IF(A123&lt;&gt;"",C126,"")</f>
        <v/>
      </c>
    </row>
    <row r="131" spans="1:6" s="61" customFormat="1" ht="26.25" x14ac:dyDescent="0.25">
      <c r="A131" s="73" t="s">
        <v>26</v>
      </c>
      <c r="B131" s="72"/>
      <c r="C131" s="70"/>
      <c r="E131" s="134"/>
      <c r="F131" s="129"/>
    </row>
    <row r="132" spans="1:6" x14ac:dyDescent="0.25">
      <c r="C132" s="8"/>
    </row>
    <row r="133" spans="1:6" ht="18.75" x14ac:dyDescent="0.25">
      <c r="A133" s="28" t="s">
        <v>29</v>
      </c>
      <c r="B133" s="16" t="s">
        <v>27</v>
      </c>
      <c r="C133" s="27" t="s">
        <v>28</v>
      </c>
    </row>
    <row r="134" spans="1:6" ht="15.75" x14ac:dyDescent="0.25">
      <c r="A134" s="29" t="s">
        <v>30</v>
      </c>
      <c r="B134" s="93"/>
      <c r="C134" s="97"/>
    </row>
    <row r="135" spans="1:6" ht="15.75" x14ac:dyDescent="0.25">
      <c r="A135" s="30" t="s">
        <v>31</v>
      </c>
      <c r="B135" s="94"/>
      <c r="C135" s="89"/>
    </row>
    <row r="136" spans="1:6" ht="15.75" x14ac:dyDescent="0.25">
      <c r="A136" s="31" t="s">
        <v>81</v>
      </c>
      <c r="B136" s="98"/>
      <c r="C136" s="99"/>
    </row>
    <row r="137" spans="1:6" x14ac:dyDescent="0.25">
      <c r="C137" s="8"/>
    </row>
    <row r="138" spans="1:6" x14ac:dyDescent="0.25">
      <c r="A138" s="105" t="s">
        <v>103</v>
      </c>
      <c r="B138" s="103" t="s">
        <v>11</v>
      </c>
      <c r="C138" s="10" t="s">
        <v>82</v>
      </c>
    </row>
    <row r="139" spans="1:6" x14ac:dyDescent="0.25">
      <c r="A139" s="29" t="s">
        <v>30</v>
      </c>
      <c r="B139" s="12">
        <v>9500</v>
      </c>
      <c r="C139" s="12" t="str">
        <f>IF(AND(B134&lt;&gt;"",C134&lt;&gt;""),B139,"")</f>
        <v/>
      </c>
    </row>
    <row r="140" spans="1:6" x14ac:dyDescent="0.25">
      <c r="A140" s="30" t="s">
        <v>31</v>
      </c>
      <c r="B140" s="12">
        <v>7500</v>
      </c>
      <c r="C140" s="12" t="str">
        <f t="shared" ref="C140:C141" si="2">IF(AND(B135&lt;&gt;"",C135&lt;&gt;""),B140,"")</f>
        <v/>
      </c>
    </row>
    <row r="141" spans="1:6" x14ac:dyDescent="0.25">
      <c r="A141" s="31" t="s">
        <v>81</v>
      </c>
      <c r="B141" s="12">
        <v>3750</v>
      </c>
      <c r="C141" s="12" t="str">
        <f t="shared" si="2"/>
        <v/>
      </c>
    </row>
    <row r="142" spans="1:6" x14ac:dyDescent="0.25">
      <c r="B142" s="8"/>
      <c r="C142" s="8"/>
    </row>
    <row r="143" spans="1:6" ht="18.75" x14ac:dyDescent="0.25">
      <c r="A143" s="21"/>
      <c r="B143" s="107" t="s">
        <v>17</v>
      </c>
      <c r="C143" s="101">
        <f>SUM(C139:C141)</f>
        <v>0</v>
      </c>
    </row>
    <row r="147" spans="1:6" s="61" customFormat="1" ht="26.25" x14ac:dyDescent="0.25">
      <c r="B147" s="74" t="s">
        <v>40</v>
      </c>
      <c r="C147" s="74" t="s">
        <v>42</v>
      </c>
      <c r="E147" s="134"/>
      <c r="F147" s="129"/>
    </row>
    <row r="148" spans="1:6" x14ac:dyDescent="0.25">
      <c r="B148" s="76" t="s">
        <v>142</v>
      </c>
      <c r="C148" s="150" t="s">
        <v>43</v>
      </c>
    </row>
    <row r="149" spans="1:6" ht="18.75" x14ac:dyDescent="0.25">
      <c r="A149" s="156" t="s">
        <v>29</v>
      </c>
    </row>
    <row r="150" spans="1:6" ht="15.75" x14ac:dyDescent="0.25">
      <c r="A150" s="152" t="s">
        <v>27</v>
      </c>
      <c r="B150" s="90"/>
      <c r="C150" s="90"/>
    </row>
    <row r="151" spans="1:6" ht="15.75" x14ac:dyDescent="0.25">
      <c r="A151" s="153" t="s">
        <v>28</v>
      </c>
      <c r="B151" s="89"/>
      <c r="C151" s="89"/>
    </row>
    <row r="152" spans="1:6" ht="30" x14ac:dyDescent="0.25">
      <c r="A152" s="154" t="s">
        <v>136</v>
      </c>
      <c r="B152" s="144"/>
      <c r="C152" s="144"/>
      <c r="E152" s="122"/>
      <c r="F152" s="125" t="s">
        <v>130</v>
      </c>
    </row>
    <row r="153" spans="1:6" x14ac:dyDescent="0.25">
      <c r="A153" s="113" t="s">
        <v>103</v>
      </c>
    </row>
    <row r="154" spans="1:6" x14ac:dyDescent="0.25">
      <c r="A154" s="113" t="s">
        <v>9</v>
      </c>
      <c r="B154" s="12">
        <v>0.44817927170868349</v>
      </c>
      <c r="C154" s="12">
        <v>0.24509803921568626</v>
      </c>
    </row>
    <row r="155" spans="1:6" x14ac:dyDescent="0.25">
      <c r="A155" s="114" t="s">
        <v>11</v>
      </c>
      <c r="B155" s="12">
        <v>3200</v>
      </c>
      <c r="C155" s="12">
        <v>1750</v>
      </c>
    </row>
    <row r="156" spans="1:6" ht="18.75" x14ac:dyDescent="0.25">
      <c r="A156" s="151" t="s">
        <v>17</v>
      </c>
      <c r="B156" s="101" t="str">
        <f>IF(AND(B150&lt;&gt;"",B151&lt;&gt;"",B152&lt;&gt;""),IF(B150*B151*B154&lt;B155,B150*B151*B154,B155),"")</f>
        <v/>
      </c>
      <c r="C156" s="101" t="str">
        <f>IF(AND(C150&lt;&gt;"",C151&lt;&gt;"",C152&lt;&gt;""),IF(C150*C151*C154&lt;C155,C150*C151*C154,C155),"")</f>
        <v/>
      </c>
    </row>
    <row r="160" spans="1:6" ht="26.25" x14ac:dyDescent="0.25">
      <c r="A160" s="22" t="s">
        <v>83</v>
      </c>
      <c r="B160" s="59"/>
      <c r="C160" s="60"/>
    </row>
    <row r="161" spans="1:6" x14ac:dyDescent="0.25">
      <c r="C161" s="8"/>
    </row>
    <row r="162" spans="1:6" x14ac:dyDescent="0.25">
      <c r="A162" s="32" t="s">
        <v>73</v>
      </c>
      <c r="B162" s="33"/>
      <c r="C162" s="35"/>
    </row>
    <row r="163" spans="1:6" ht="42.6" customHeight="1" x14ac:dyDescent="0.25">
      <c r="A163" s="162"/>
      <c r="B163" s="163"/>
      <c r="C163" s="164"/>
      <c r="F163" s="125" t="s">
        <v>129</v>
      </c>
    </row>
    <row r="164" spans="1:6" x14ac:dyDescent="0.25">
      <c r="C164" s="8"/>
    </row>
    <row r="165" spans="1:6" ht="23.25" x14ac:dyDescent="0.25">
      <c r="B165" s="73" t="s">
        <v>80</v>
      </c>
      <c r="C165" s="73" t="s">
        <v>79</v>
      </c>
    </row>
    <row r="166" spans="1:6" s="61" customFormat="1" ht="26.25" x14ac:dyDescent="0.25">
      <c r="A166" s="6"/>
      <c r="B166" s="109"/>
      <c r="C166" s="109"/>
      <c r="E166" s="134"/>
      <c r="F166" s="129"/>
    </row>
    <row r="167" spans="1:6" x14ac:dyDescent="0.25">
      <c r="C167" s="9" t="s">
        <v>135</v>
      </c>
    </row>
    <row r="168" spans="1:6" ht="30" x14ac:dyDescent="0.25">
      <c r="C168" s="110"/>
      <c r="E168" s="123" t="str">
        <f>IF(AND(C166="Ja",C168=""),"Pflichtfeld - bitte ausfüllen!","")</f>
        <v/>
      </c>
      <c r="F168" s="125" t="s">
        <v>132</v>
      </c>
    </row>
    <row r="170" spans="1:6" x14ac:dyDescent="0.25">
      <c r="A170" s="112" t="s">
        <v>103</v>
      </c>
      <c r="B170" s="106" t="s">
        <v>11</v>
      </c>
      <c r="C170" s="103" t="s">
        <v>11</v>
      </c>
    </row>
    <row r="171" spans="1:6" x14ac:dyDescent="0.25">
      <c r="B171" s="12">
        <v>4000</v>
      </c>
      <c r="C171" s="12">
        <v>1500</v>
      </c>
    </row>
    <row r="172" spans="1:6" ht="18.75" x14ac:dyDescent="0.25">
      <c r="A172" s="151" t="s">
        <v>17</v>
      </c>
      <c r="B172" s="155" t="str">
        <f>IF(B166="ja",B171,"")</f>
        <v/>
      </c>
      <c r="C172" s="118" t="str">
        <f>IF(AND(C166="ja",C168&lt;&gt;""),C171,"")</f>
        <v/>
      </c>
    </row>
    <row r="173" spans="1:6" x14ac:dyDescent="0.25">
      <c r="B173" s="6"/>
      <c r="C173" s="6"/>
    </row>
    <row r="174" spans="1:6" x14ac:dyDescent="0.25">
      <c r="B174" s="6"/>
      <c r="C174" s="6"/>
    </row>
    <row r="175" spans="1:6" ht="26.25" x14ac:dyDescent="0.25">
      <c r="A175" s="73" t="s">
        <v>110</v>
      </c>
      <c r="B175" s="61"/>
      <c r="C175" s="61"/>
    </row>
    <row r="177" spans="1:6" ht="18.75" x14ac:dyDescent="0.25">
      <c r="A177" s="28" t="s">
        <v>107</v>
      </c>
      <c r="B177" s="16" t="s">
        <v>34</v>
      </c>
      <c r="C177" s="27" t="s">
        <v>106</v>
      </c>
    </row>
    <row r="178" spans="1:6" s="61" customFormat="1" ht="26.25" x14ac:dyDescent="0.25">
      <c r="A178" s="23" t="s">
        <v>112</v>
      </c>
      <c r="B178" s="115"/>
      <c r="C178" s="77"/>
      <c r="E178" s="134"/>
      <c r="F178" s="129"/>
    </row>
    <row r="180" spans="1:6" ht="23.25" x14ac:dyDescent="0.25">
      <c r="B180" s="73" t="s">
        <v>78</v>
      </c>
      <c r="C180" s="73" t="s">
        <v>79</v>
      </c>
    </row>
    <row r="181" spans="1:6" ht="30" customHeight="1" x14ac:dyDescent="0.25">
      <c r="B181" s="109"/>
      <c r="C181" s="109"/>
    </row>
    <row r="182" spans="1:6" x14ac:dyDescent="0.25">
      <c r="C182" s="9" t="s">
        <v>135</v>
      </c>
    </row>
    <row r="183" spans="1:6" ht="30" x14ac:dyDescent="0.25">
      <c r="C183" s="110"/>
      <c r="E183" s="123" t="str">
        <f>IF(AND(C181="Ja",C183=""),"Pflichtfeld - bitte ausfüllen!","")</f>
        <v/>
      </c>
      <c r="F183" s="125" t="s">
        <v>131</v>
      </c>
    </row>
    <row r="185" spans="1:6" x14ac:dyDescent="0.25">
      <c r="A185" s="112" t="s">
        <v>103</v>
      </c>
      <c r="B185" s="106" t="s">
        <v>35</v>
      </c>
      <c r="C185" s="103" t="s">
        <v>35</v>
      </c>
    </row>
    <row r="186" spans="1:6" x14ac:dyDescent="0.25">
      <c r="B186" s="12">
        <v>24</v>
      </c>
      <c r="C186" s="12">
        <v>18</v>
      </c>
    </row>
    <row r="187" spans="1:6" x14ac:dyDescent="0.25">
      <c r="B187" s="102" t="s">
        <v>11</v>
      </c>
      <c r="C187" s="106" t="s">
        <v>11</v>
      </c>
    </row>
    <row r="188" spans="1:6" x14ac:dyDescent="0.25">
      <c r="B188" s="12">
        <v>6000</v>
      </c>
      <c r="C188" s="12">
        <v>4500</v>
      </c>
    </row>
    <row r="189" spans="1:6" s="61" customFormat="1" ht="26.25" x14ac:dyDescent="0.25">
      <c r="A189" s="108" t="s">
        <v>17</v>
      </c>
      <c r="B189" s="155" t="str">
        <f>IF(AND(B178&lt;&gt;"",C178&lt;&gt;"",B181="Ja"),IF(B178*B186&lt;B188,B178*B186,B188),"")</f>
        <v/>
      </c>
      <c r="C189" s="118" t="str">
        <f>IF(AND(B178&lt;&gt;"",C178&lt;&gt;"",C181="Ja",C183&lt;&gt;""),IF(B178*C186&lt;C188,B178*C186,C188),"")</f>
        <v/>
      </c>
      <c r="E189" s="134"/>
      <c r="F189" s="129"/>
    </row>
    <row r="192" spans="1:6" x14ac:dyDescent="0.25">
      <c r="C192" s="8"/>
    </row>
    <row r="193" spans="1:6" ht="26.25" x14ac:dyDescent="0.25">
      <c r="A193" s="73" t="s">
        <v>111</v>
      </c>
      <c r="B193" s="61"/>
      <c r="C193" s="61"/>
    </row>
    <row r="195" spans="1:6" ht="18.75" x14ac:dyDescent="0.25">
      <c r="A195" s="28" t="s">
        <v>113</v>
      </c>
      <c r="B195" s="16" t="s">
        <v>34</v>
      </c>
      <c r="C195" s="27" t="s">
        <v>106</v>
      </c>
    </row>
    <row r="196" spans="1:6" s="61" customFormat="1" ht="26.25" x14ac:dyDescent="0.25">
      <c r="A196" s="145" t="s">
        <v>140</v>
      </c>
      <c r="B196" s="115"/>
      <c r="C196" s="77"/>
      <c r="E196" s="134"/>
      <c r="F196" s="129"/>
    </row>
    <row r="197" spans="1:6" ht="18.75" x14ac:dyDescent="0.25">
      <c r="A197" s="28"/>
      <c r="B197" s="16" t="s">
        <v>27</v>
      </c>
      <c r="C197" s="27" t="s">
        <v>28</v>
      </c>
    </row>
    <row r="198" spans="1:6" ht="15.75" x14ac:dyDescent="0.25">
      <c r="A198" s="146" t="s">
        <v>141</v>
      </c>
      <c r="B198" s="100"/>
      <c r="C198" s="77"/>
    </row>
    <row r="200" spans="1:6" ht="23.25" x14ac:dyDescent="0.25">
      <c r="B200" s="73" t="s">
        <v>78</v>
      </c>
      <c r="C200" s="73" t="s">
        <v>79</v>
      </c>
    </row>
    <row r="201" spans="1:6" ht="30" customHeight="1" x14ac:dyDescent="0.25">
      <c r="B201" s="109"/>
      <c r="C201" s="109"/>
    </row>
    <row r="202" spans="1:6" x14ac:dyDescent="0.25">
      <c r="C202" s="9" t="s">
        <v>135</v>
      </c>
    </row>
    <row r="203" spans="1:6" ht="30" x14ac:dyDescent="0.25">
      <c r="C203" s="110"/>
      <c r="E203" s="123" t="str">
        <f>IF(AND(C201="Ja",C203=""),"Pflichtfeld - bitte ausfüllen!","")</f>
        <v/>
      </c>
      <c r="F203" s="125" t="s">
        <v>131</v>
      </c>
    </row>
    <row r="205" spans="1:6" x14ac:dyDescent="0.25">
      <c r="A205" s="112" t="s">
        <v>103</v>
      </c>
      <c r="B205" s="106" t="s">
        <v>35</v>
      </c>
      <c r="C205" s="103" t="s">
        <v>35</v>
      </c>
    </row>
    <row r="206" spans="1:6" x14ac:dyDescent="0.25">
      <c r="B206" s="12">
        <v>12</v>
      </c>
      <c r="C206" s="12">
        <v>12</v>
      </c>
    </row>
    <row r="207" spans="1:6" x14ac:dyDescent="0.25">
      <c r="B207" s="102" t="s">
        <v>11</v>
      </c>
      <c r="C207" s="106" t="s">
        <v>11</v>
      </c>
    </row>
    <row r="208" spans="1:6" x14ac:dyDescent="0.25">
      <c r="B208" s="12">
        <v>3000</v>
      </c>
      <c r="C208" s="12">
        <v>3000</v>
      </c>
    </row>
    <row r="209" spans="1:6" s="61" customFormat="1" ht="26.25" x14ac:dyDescent="0.25">
      <c r="A209" s="108" t="s">
        <v>17</v>
      </c>
      <c r="B209" s="155" t="str">
        <f>IF(AND(B196&lt;&gt;"",C196&lt;&gt;"",B201="Ja",B198&lt;&gt;"",C198&lt;&gt;""),IF(B196*B206&lt;B208,B196*B206,B208),"")</f>
        <v/>
      </c>
      <c r="C209" s="118" t="str">
        <f>IF(AND(B196&lt;&gt;"",C196&lt;&gt;"",C201="Ja",C203&lt;&gt;"",B198&lt;&gt;"",C198&lt;&gt;""),IF(B196*C206&lt;C208,B196*C206,C208),"")</f>
        <v/>
      </c>
      <c r="E209" s="134"/>
      <c r="F209" s="129"/>
    </row>
    <row r="217" spans="1:6" ht="26.25" x14ac:dyDescent="0.25">
      <c r="A217" s="73" t="s">
        <v>133</v>
      </c>
      <c r="B217" s="61"/>
      <c r="C217" s="61"/>
    </row>
    <row r="219" spans="1:6" ht="18.75" x14ac:dyDescent="0.25">
      <c r="A219" s="28" t="s">
        <v>41</v>
      </c>
      <c r="B219" s="16" t="s">
        <v>7</v>
      </c>
      <c r="C219" s="27" t="s">
        <v>37</v>
      </c>
    </row>
    <row r="220" spans="1:6" s="61" customFormat="1" ht="45" x14ac:dyDescent="0.25">
      <c r="A220" s="23" t="s">
        <v>38</v>
      </c>
      <c r="B220" s="100"/>
      <c r="C220" s="77"/>
      <c r="E220" s="134"/>
      <c r="F220" s="125" t="s">
        <v>134</v>
      </c>
    </row>
    <row r="222" spans="1:6" ht="23.25" x14ac:dyDescent="0.25">
      <c r="B222" s="73" t="s">
        <v>78</v>
      </c>
      <c r="C222" s="73" t="s">
        <v>79</v>
      </c>
    </row>
    <row r="223" spans="1:6" ht="30" customHeight="1" x14ac:dyDescent="0.25">
      <c r="B223" s="109"/>
      <c r="C223" s="109"/>
    </row>
    <row r="224" spans="1:6" x14ac:dyDescent="0.25">
      <c r="C224" s="9" t="s">
        <v>135</v>
      </c>
    </row>
    <row r="225" spans="1:6" ht="30" x14ac:dyDescent="0.25">
      <c r="C225" s="110"/>
      <c r="E225" s="123" t="str">
        <f>IF(AND(C223="Ja",C225=""),"Pflichtfeld - bitte ausfüllen!","")</f>
        <v/>
      </c>
      <c r="F225" s="125" t="s">
        <v>132</v>
      </c>
    </row>
    <row r="227" spans="1:6" x14ac:dyDescent="0.25">
      <c r="A227" s="112" t="s">
        <v>103</v>
      </c>
      <c r="B227" s="106" t="s">
        <v>39</v>
      </c>
      <c r="C227" s="103" t="s">
        <v>39</v>
      </c>
    </row>
    <row r="228" spans="1:6" x14ac:dyDescent="0.25">
      <c r="B228" s="12">
        <v>30</v>
      </c>
      <c r="C228" s="12">
        <v>18</v>
      </c>
    </row>
    <row r="229" spans="1:6" x14ac:dyDescent="0.25">
      <c r="B229" s="102" t="s">
        <v>11</v>
      </c>
      <c r="C229" s="106" t="s">
        <v>11</v>
      </c>
    </row>
    <row r="230" spans="1:6" x14ac:dyDescent="0.25">
      <c r="B230" s="12">
        <v>5000</v>
      </c>
      <c r="C230" s="12">
        <v>3000</v>
      </c>
    </row>
    <row r="231" spans="1:6" s="61" customFormat="1" ht="26.25" x14ac:dyDescent="0.25">
      <c r="A231" s="108" t="s">
        <v>17</v>
      </c>
      <c r="B231" s="155" t="str">
        <f>IF(AND(B220&lt;&gt;"",C220&lt;&gt;"",B223="Ja"),IF(C220*B228&lt;B230,C220*B228,B230),"")</f>
        <v/>
      </c>
      <c r="C231" s="118" t="str">
        <f>IF(AND(B220&lt;&gt;"",C220&lt;&gt;"",C223="Ja",C225&lt;&gt;""),IF(C220*C228&lt;C230,C220*C228,C230),"")</f>
        <v/>
      </c>
      <c r="E231" s="134"/>
      <c r="F231" s="129"/>
    </row>
    <row r="236" spans="1:6" x14ac:dyDescent="0.25">
      <c r="C236" s="70"/>
    </row>
    <row r="237" spans="1:6" s="61" customFormat="1" ht="26.25" x14ac:dyDescent="0.25">
      <c r="A237" s="22" t="s">
        <v>70</v>
      </c>
      <c r="B237" s="59"/>
      <c r="E237" s="134"/>
      <c r="F237" s="129"/>
    </row>
    <row r="238" spans="1:6" x14ac:dyDescent="0.25">
      <c r="C238" s="8"/>
    </row>
    <row r="239" spans="1:6" x14ac:dyDescent="0.25">
      <c r="A239" s="46" t="s">
        <v>75</v>
      </c>
      <c r="B239" s="47"/>
      <c r="C239" s="10" t="s">
        <v>71</v>
      </c>
    </row>
    <row r="240" spans="1:6" ht="52.9" customHeight="1" x14ac:dyDescent="0.25">
      <c r="A240" s="165"/>
      <c r="B240" s="166"/>
      <c r="C240" s="111"/>
    </row>
    <row r="241" spans="1:6" x14ac:dyDescent="0.25">
      <c r="C241" s="8"/>
    </row>
    <row r="242" spans="1:6" x14ac:dyDescent="0.25">
      <c r="A242" s="112" t="s">
        <v>103</v>
      </c>
      <c r="B242" s="106"/>
      <c r="C242" s="103" t="s">
        <v>11</v>
      </c>
    </row>
    <row r="243" spans="1:6" x14ac:dyDescent="0.25">
      <c r="A243" s="119"/>
      <c r="B243" s="120"/>
      <c r="C243" s="12">
        <v>3000</v>
      </c>
    </row>
    <row r="244" spans="1:6" x14ac:dyDescent="0.25">
      <c r="C244" s="8"/>
    </row>
    <row r="245" spans="1:6" ht="18.75" x14ac:dyDescent="0.25">
      <c r="A245" s="4"/>
      <c r="B245" s="92" t="s">
        <v>17</v>
      </c>
      <c r="C245" s="118" t="str">
        <f>IF(AND(A240&lt;&gt;"",C240&lt;&gt;""),C243,"")</f>
        <v/>
      </c>
    </row>
    <row r="248" spans="1:6" s="61" customFormat="1" ht="26.25" x14ac:dyDescent="0.25">
      <c r="B248" s="59"/>
      <c r="C248" s="59"/>
      <c r="E248" s="134"/>
      <c r="F248" s="129"/>
    </row>
    <row r="260" spans="1:3" ht="26.25" x14ac:dyDescent="0.25">
      <c r="A260" s="22" t="s">
        <v>55</v>
      </c>
      <c r="C260" s="8"/>
    </row>
    <row r="261" spans="1:3" ht="29.25" customHeight="1" x14ac:dyDescent="0.25">
      <c r="A261" s="177" t="s">
        <v>56</v>
      </c>
      <c r="B261" s="177"/>
      <c r="C261" s="177"/>
    </row>
    <row r="262" spans="1:3" x14ac:dyDescent="0.25">
      <c r="C262" s="8"/>
    </row>
    <row r="263" spans="1:3" ht="15.75" x14ac:dyDescent="0.25">
      <c r="A263" s="36" t="s">
        <v>59</v>
      </c>
      <c r="B263" s="83"/>
      <c r="C263" s="8"/>
    </row>
    <row r="264" spans="1:3" x14ac:dyDescent="0.25">
      <c r="C264" s="8"/>
    </row>
    <row r="265" spans="1:3" x14ac:dyDescent="0.25">
      <c r="C265" s="8"/>
    </row>
    <row r="266" spans="1:3" x14ac:dyDescent="0.25">
      <c r="A266" s="6" t="s">
        <v>57</v>
      </c>
      <c r="C266" s="8"/>
    </row>
    <row r="267" spans="1:3" x14ac:dyDescent="0.25">
      <c r="C267" s="8"/>
    </row>
    <row r="268" spans="1:3" x14ac:dyDescent="0.25">
      <c r="C268" s="8"/>
    </row>
    <row r="269" spans="1:3" x14ac:dyDescent="0.25">
      <c r="C269" s="8"/>
    </row>
    <row r="270" spans="1:3" x14ac:dyDescent="0.25">
      <c r="C270" s="8"/>
    </row>
    <row r="271" spans="1:3" x14ac:dyDescent="0.25">
      <c r="A271" s="6" t="s">
        <v>58</v>
      </c>
      <c r="C271" s="8"/>
    </row>
    <row r="272" spans="1:3" x14ac:dyDescent="0.25">
      <c r="C272" s="8"/>
    </row>
    <row r="273" spans="1:3" x14ac:dyDescent="0.25">
      <c r="C273" s="8"/>
    </row>
    <row r="274" spans="1:3" x14ac:dyDescent="0.25">
      <c r="C274" s="8"/>
    </row>
    <row r="275" spans="1:3" x14ac:dyDescent="0.25">
      <c r="C275" s="8"/>
    </row>
    <row r="276" spans="1:3" x14ac:dyDescent="0.25">
      <c r="C276" s="8"/>
    </row>
    <row r="277" spans="1:3" ht="18.75" x14ac:dyDescent="0.25">
      <c r="A277" s="174" t="s">
        <v>68</v>
      </c>
      <c r="B277" s="175"/>
      <c r="C277" s="176"/>
    </row>
    <row r="278" spans="1:3" x14ac:dyDescent="0.25">
      <c r="C278" s="8"/>
    </row>
    <row r="279" spans="1:3" x14ac:dyDescent="0.25">
      <c r="C279" s="8"/>
    </row>
    <row r="280" spans="1:3" ht="26.25" x14ac:dyDescent="0.25">
      <c r="A280" s="22" t="s">
        <v>60</v>
      </c>
      <c r="C280" s="8"/>
    </row>
    <row r="281" spans="1:3" x14ac:dyDescent="0.25">
      <c r="C281" s="8"/>
    </row>
    <row r="282" spans="1:3" ht="15.75" x14ac:dyDescent="0.25">
      <c r="A282" s="64" t="s">
        <v>61</v>
      </c>
      <c r="B282" s="65" t="s">
        <v>62</v>
      </c>
      <c r="C282" s="109"/>
    </row>
    <row r="283" spans="1:3" x14ac:dyDescent="0.25">
      <c r="A283" s="62"/>
      <c r="C283" s="63"/>
    </row>
    <row r="284" spans="1:3" x14ac:dyDescent="0.25">
      <c r="A284" s="62"/>
      <c r="C284" s="63"/>
    </row>
    <row r="285" spans="1:3" x14ac:dyDescent="0.25">
      <c r="A285" s="62"/>
      <c r="C285" s="63"/>
    </row>
    <row r="286" spans="1:3" x14ac:dyDescent="0.25">
      <c r="A286" s="62"/>
      <c r="C286" s="63"/>
    </row>
    <row r="287" spans="1:3" x14ac:dyDescent="0.25">
      <c r="A287" s="55" t="s">
        <v>63</v>
      </c>
      <c r="B287" s="56"/>
      <c r="C287" s="57"/>
    </row>
    <row r="288" spans="1:3" x14ac:dyDescent="0.25">
      <c r="C288" s="8"/>
    </row>
    <row r="289" spans="1:3" x14ac:dyDescent="0.25">
      <c r="C289" s="8"/>
    </row>
    <row r="290" spans="1:3" x14ac:dyDescent="0.25">
      <c r="C290" s="8"/>
    </row>
    <row r="291" spans="1:3" ht="15.75" x14ac:dyDescent="0.25">
      <c r="A291" s="64" t="s">
        <v>64</v>
      </c>
      <c r="B291" s="65" t="s">
        <v>65</v>
      </c>
      <c r="C291" s="109"/>
    </row>
    <row r="292" spans="1:3" x14ac:dyDescent="0.25">
      <c r="A292" s="62"/>
      <c r="C292" s="63"/>
    </row>
    <row r="293" spans="1:3" x14ac:dyDescent="0.25">
      <c r="A293" s="62"/>
      <c r="C293" s="63"/>
    </row>
    <row r="294" spans="1:3" x14ac:dyDescent="0.25">
      <c r="A294" s="62"/>
      <c r="C294" s="63"/>
    </row>
    <row r="295" spans="1:3" x14ac:dyDescent="0.25">
      <c r="A295" s="62"/>
      <c r="C295" s="63"/>
    </row>
    <row r="296" spans="1:3" x14ac:dyDescent="0.25">
      <c r="A296" s="55" t="s">
        <v>63</v>
      </c>
      <c r="B296" s="56"/>
      <c r="C296" s="57"/>
    </row>
    <row r="297" spans="1:3" x14ac:dyDescent="0.25">
      <c r="C297" s="8"/>
    </row>
    <row r="298" spans="1:3" x14ac:dyDescent="0.25">
      <c r="C298" s="8"/>
    </row>
    <row r="299" spans="1:3" x14ac:dyDescent="0.25">
      <c r="C299" s="8"/>
    </row>
    <row r="300" spans="1:3" ht="15.75" x14ac:dyDescent="0.25">
      <c r="A300" s="64" t="s">
        <v>67</v>
      </c>
      <c r="B300" s="65" t="s">
        <v>66</v>
      </c>
      <c r="C300" s="109"/>
    </row>
    <row r="301" spans="1:3" x14ac:dyDescent="0.25">
      <c r="A301" s="62"/>
      <c r="C301" s="63"/>
    </row>
    <row r="302" spans="1:3" x14ac:dyDescent="0.25">
      <c r="A302" s="62"/>
      <c r="C302" s="63"/>
    </row>
    <row r="303" spans="1:3" x14ac:dyDescent="0.25">
      <c r="A303" s="62"/>
      <c r="C303" s="63"/>
    </row>
    <row r="304" spans="1:3" x14ac:dyDescent="0.25">
      <c r="A304" s="62"/>
      <c r="C304" s="63"/>
    </row>
    <row r="305" spans="1:3" x14ac:dyDescent="0.25">
      <c r="A305" s="55" t="s">
        <v>63</v>
      </c>
      <c r="B305" s="56"/>
      <c r="C305" s="57"/>
    </row>
  </sheetData>
  <sheetProtection algorithmName="SHA-512" hashValue="8IxXaJxOKrBeqZMVeA8NfXGDSh6S4ctX0CN4aeyW1HzODMf4Gr8lphvWpu2bTcl077VQV2n7voWnyzjNE5u/jA==" saltValue="McKBp5Akp7h3XpLDLVzguA==" spinCount="100000" sheet="1" objects="1" scenarios="1" selectLockedCells="1"/>
  <mergeCells count="18">
    <mergeCell ref="A277:C277"/>
    <mergeCell ref="A261:C261"/>
    <mergeCell ref="A163:C163"/>
    <mergeCell ref="A20:B20"/>
    <mergeCell ref="A26:B26"/>
    <mergeCell ref="A27:B27"/>
    <mergeCell ref="B4:C4"/>
    <mergeCell ref="B5:C5"/>
    <mergeCell ref="B6:C6"/>
    <mergeCell ref="B7:C7"/>
    <mergeCell ref="B8:C8"/>
    <mergeCell ref="B9:C9"/>
    <mergeCell ref="B10:C10"/>
    <mergeCell ref="B11:C11"/>
    <mergeCell ref="A123:C123"/>
    <mergeCell ref="A240:B240"/>
    <mergeCell ref="A15:C15"/>
    <mergeCell ref="B22:C22"/>
  </mergeCells>
  <dataValidations disablePrompts="1" count="20">
    <dataValidation type="decimal" operator="greaterThanOrEqual" allowBlank="1" showInputMessage="1" showErrorMessage="1" error="Die Mindestlänge beträgt 100 m!" sqref="B134" xr:uid="{00000000-0002-0000-0000-000000000000}">
      <formula1>100</formula1>
    </dataValidation>
    <dataValidation type="decimal" operator="greaterThanOrEqual" allowBlank="1" showInputMessage="1" showErrorMessage="1" error="Die Mindestbreite beträgt 64 m!" sqref="C134" xr:uid="{00000000-0002-0000-0000-000001000000}">
      <formula1>64</formula1>
    </dataValidation>
    <dataValidation type="decimal" operator="greaterThanOrEqual" allowBlank="1" showInputMessage="1" showErrorMessage="1" error="Die Mindestlänge beträgt 90 m!" sqref="B135 B198" xr:uid="{00000000-0002-0000-0000-000002000000}">
      <formula1>90</formula1>
    </dataValidation>
    <dataValidation type="decimal" operator="greaterThanOrEqual" allowBlank="1" showInputMessage="1" showErrorMessage="1" error="Die Mindestbreite beträgt 60 m!" sqref="C135 C198" xr:uid="{00000000-0002-0000-0000-000003000000}">
      <formula1>60</formula1>
    </dataValidation>
    <dataValidation type="decimal" operator="greaterThanOrEqual" allowBlank="1" showInputMessage="1" showErrorMessage="1" error="Die Mindestlänge beträgt 60 m!" sqref="B136" xr:uid="{00000000-0002-0000-0000-000004000000}">
      <formula1>60</formula1>
    </dataValidation>
    <dataValidation type="decimal" operator="greaterThanOrEqual" allowBlank="1" showInputMessage="1" showErrorMessage="1" error="Die Mindestbreite beträgt 45 m!" sqref="C136" xr:uid="{00000000-0002-0000-0000-000005000000}">
      <formula1>45</formula1>
    </dataValidation>
    <dataValidation type="decimal" operator="greaterThanOrEqual" allowBlank="1" showInputMessage="1" showErrorMessage="1" error="Die Mindestgröße beträgt 200 m²!" sqref="B220" xr:uid="{00000000-0002-0000-0000-000008000000}">
      <formula1>200</formula1>
    </dataValidation>
    <dataValidation operator="greaterThanOrEqual" allowBlank="1" showInputMessage="1" showErrorMessage="1" error="Die Mindesthöhe beträgt 16 m!" sqref="C220" xr:uid="{00000000-0002-0000-0000-000009000000}"/>
    <dataValidation type="decimal" operator="greaterThanOrEqual" allowBlank="1" showInputMessage="1" showErrorMessage="1" error="Die Mindestinvestitionsvolumen beträgt EUR 5.000,-!" sqref="C20" xr:uid="{00000000-0002-0000-0000-00000A000000}">
      <formula1>5000</formula1>
    </dataValidation>
    <dataValidation operator="greaterThanOrEqual" allowBlank="1" showInputMessage="1" showErrorMessage="1" error="Die Pachtdauer muss noch mindestens 10 Jahre  betragen!" sqref="C24" xr:uid="{00000000-0002-0000-0000-00000B000000}"/>
    <dataValidation type="date" operator="lessThanOrEqual" allowBlank="1" showInputMessage="1" showErrorMessage="1" error="Das Datum darf nicht in der Zukunft liegen!" sqref="C240" xr:uid="{00000000-0002-0000-0000-00000C000000}">
      <formula1>TODAY()</formula1>
    </dataValidation>
    <dataValidation type="whole" operator="lessThanOrEqual" allowBlank="1" showInputMessage="1" showErrorMessage="1" error="Die Errichtung muss mindestens 10 Jahre zurück liegen!" sqref="C225 C168 C85" xr:uid="{00000000-0002-0000-0000-00000D000000}">
      <formula1>YEAR(TODAY())-10</formula1>
    </dataValidation>
    <dataValidation type="whole" operator="greaterThanOrEqual" allowBlank="1" showInputMessage="1" showErrorMessage="1" error="Die Mindesthöhe beträgt 16 m!" sqref="C178" xr:uid="{7DA47C6A-B22B-401F-965F-A8ADBE474035}">
      <formula1>16</formula1>
    </dataValidation>
    <dataValidation type="decimal" operator="greaterThanOrEqual" allowBlank="1" showInputMessage="1" showErrorMessage="1" error="Es sind mindestens 200 Lux erforderlich!" sqref="B178" xr:uid="{C8AD1E7F-A2E1-48C6-94AB-23B648EBD10F}">
      <formula1>200</formula1>
    </dataValidation>
    <dataValidation type="whole" operator="lessThanOrEqual" allowBlank="1" showInputMessage="1" showErrorMessage="1" error="Die Errichtung muss mindestens 5 Jahre zurück liegen!" sqref="B152" xr:uid="{05F8843C-FDAF-4AE7-BC35-847FB5724C8F}">
      <formula1>YEAR(TODAY())-5</formula1>
    </dataValidation>
    <dataValidation type="whole" operator="lessThanOrEqual" allowBlank="1" showInputMessage="1" showErrorMessage="1" error="Die Errichtung muss mindestens 3 Jahre zurück liegen!" sqref="C152" xr:uid="{7EE3B374-BE5C-461F-A64F-50DA434C06D0}">
      <formula1>YEAR(TODAY())-3</formula1>
    </dataValidation>
    <dataValidation type="whole" operator="lessThanOrEqual" allowBlank="1" showInputMessage="1" showErrorMessage="1" error="Die Errichtung bzw. letzte Sanierung muss mindestens 5 Jahre zurück liegen!" sqref="C183 C203" xr:uid="{5E466E4C-4009-404B-BE0D-C30D861BD1AC}">
      <formula1>YEAR(TODAY())-5</formula1>
    </dataValidation>
    <dataValidation type="list" operator="greaterThanOrEqual" allowBlank="1" showInputMessage="1" showErrorMessage="1" error="Bitte mit Ja oder Nein beantworten!" sqref="B166:C166 C112 C23 C26:C27 B181:C181 B201:C201 B223:C223 C282 C291 C300" xr:uid="{F05B73E8-EB96-41CF-97BD-EDD8FAAAB8BB}">
      <formula1>",Ja,Nein"</formula1>
    </dataValidation>
    <dataValidation type="decimal" operator="greaterThanOrEqual" allowBlank="1" showInputMessage="1" showErrorMessage="1" error="Es sind mindestens 120 Lux erforderlich!" sqref="B196" xr:uid="{F2268B33-0964-47D4-8199-C142990DA1BF}">
      <formula1>120</formula1>
    </dataValidation>
    <dataValidation type="whole" operator="greaterThanOrEqual" allowBlank="1" showInputMessage="1" showErrorMessage="1" error="Die Mindesthöhe beträgt 12 m!" sqref="C196" xr:uid="{4339E045-C2FC-4967-96E3-C861953F3D7A}">
      <formula1>12</formula1>
    </dataValidation>
  </dataValidations>
  <hyperlinks>
    <hyperlink ref="A45" location="Spielfelder" display="Spielfelder" xr:uid="{1A4F9020-9E0A-4AAF-9370-693B1F766F5E}"/>
    <hyperlink ref="A52" location="Spielfelder" display="Flutlicht" xr:uid="{3D9F441D-99B7-4711-97F2-C1B923F64BC4}"/>
    <hyperlink ref="A56" location="Tribüne" display="Tribünen" xr:uid="{92E26B70-ADF5-4434-AA32-062F37E21981}"/>
    <hyperlink ref="A58" location="Tribüne" display="Beregnung" xr:uid="{4A89162C-E99C-4E02-9161-F02E1E47E29B}"/>
    <hyperlink ref="A41" location="Kabinen" display="Kabinen" xr:uid="{94F670D7-8FA9-49AF-BB4E-FE61BECE37FF}"/>
    <hyperlink ref="A60" location="Spielfelderweiterung" display="Spielfelderweiterung" xr:uid="{AC482734-6487-4067-97CE-E8E80053CE71}"/>
    <hyperlink ref="C2" r:id="rId1" display="Details auf der BFV-Homepage" xr:uid="{4A5636EA-B580-4C36-9E26-C7C69C1FF03A}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portrait" horizontalDpi="1200" verticalDpi="1200" r:id="rId2"/>
  <headerFooter>
    <oddFooter>&amp;LBurgenländischer Fußballverband&amp;CAnsuchen um Förderung Sportstättenbau&amp;RSeite 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" sqref="C1:H1048576"/>
    </sheetView>
  </sheetViews>
  <sheetFormatPr baseColWidth="10" defaultRowHeight="15" x14ac:dyDescent="0.25"/>
  <cols>
    <col min="1" max="1" width="11.42578125" style="1"/>
  </cols>
  <sheetData>
    <row r="1" spans="1:1" x14ac:dyDescent="0.25">
      <c r="A1" s="26" t="s">
        <v>20</v>
      </c>
    </row>
    <row r="2" spans="1:1" x14ac:dyDescent="0.25">
      <c r="A2" s="1" t="s">
        <v>21</v>
      </c>
    </row>
    <row r="3" spans="1:1" x14ac:dyDescent="0.25">
      <c r="A3" s="1" t="s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Sportstättenförderung</vt:lpstr>
      <vt:lpstr>Wertebereiche</vt:lpstr>
      <vt:lpstr>Sportstättenförderung!Druckbereich</vt:lpstr>
      <vt:lpstr>Spielfelderweiterung</vt:lpstr>
    </vt:vector>
  </TitlesOfParts>
  <Company>UniCredit Leasing (Austria)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WILD</dc:creator>
  <cp:lastModifiedBy>Pamela Wolf</cp:lastModifiedBy>
  <cp:lastPrinted>2024-10-22T09:40:01Z</cp:lastPrinted>
  <dcterms:created xsi:type="dcterms:W3CDTF">2017-02-27T15:13:45Z</dcterms:created>
  <dcterms:modified xsi:type="dcterms:W3CDTF">2025-02-27T08:00:58Z</dcterms:modified>
</cp:coreProperties>
</file>